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7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G:\My Drive\IAEAP\MSEI\Calculators\2022 Calculators\DNR Reviewed Final\"/>
    </mc:Choice>
  </mc:AlternateContent>
  <xr:revisionPtr revIDLastSave="0" documentId="13_ncr:1_{A81CE244-31A6-41ED-B9DA-84C96C7A1C92}" xr6:coauthVersionLast="36" xr6:coauthVersionMax="36" xr10:uidLastSave="{00000000-0000-0000-0000-000000000000}"/>
  <bookViews>
    <workbookView xWindow="0" yWindow="0" windowWidth="19200" windowHeight="11595" xr2:uid="{00000000-000D-0000-FFFF-FFFF00000000}"/>
  </bookViews>
  <sheets>
    <sheet name="Blasting" sheetId="2" r:id="rId1"/>
    <sheet name="Permit Limits" sheetId="6" state="hidden" r:id="rId2"/>
    <sheet name="INV-3" sheetId="4" state="hidden" r:id="rId3"/>
    <sheet name="Process Emissions" sheetId="5" r:id="rId4"/>
  </sheets>
  <calcPr calcId="191029"/>
</workbook>
</file>

<file path=xl/calcChain.xml><?xml version="1.0" encoding="utf-8"?>
<calcChain xmlns="http://schemas.openxmlformats.org/spreadsheetml/2006/main">
  <c r="D9" i="2" l="1"/>
  <c r="B5" i="5" l="1"/>
  <c r="B8" i="5"/>
  <c r="B11" i="5"/>
  <c r="E15" i="5"/>
  <c r="E16" i="5"/>
  <c r="F15" i="2" l="1"/>
  <c r="G11" i="4" l="1"/>
  <c r="G12" i="4" l="1"/>
  <c r="I12" i="4"/>
  <c r="D5" i="4"/>
  <c r="C12" i="4"/>
  <c r="C11" i="4"/>
  <c r="G15" i="2" l="1"/>
  <c r="B6" i="5" s="1"/>
  <c r="E15" i="2"/>
  <c r="D15" i="2"/>
  <c r="C16" i="5" l="1"/>
  <c r="F16" i="5" s="1"/>
  <c r="B16" i="5"/>
  <c r="B15" i="5"/>
  <c r="C15" i="5"/>
  <c r="F15" i="5" s="1"/>
  <c r="B12" i="4"/>
  <c r="B11" i="4"/>
  <c r="D6" i="4"/>
  <c r="F12" i="4" l="1"/>
  <c r="J12" i="4" s="1"/>
  <c r="F11" i="4"/>
  <c r="D3" i="4"/>
  <c r="D11" i="4"/>
  <c r="D12" i="4"/>
  <c r="I11" i="4" l="1"/>
  <c r="J11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Jennifer L Wittenburg</author>
  </authors>
  <commentList>
    <comment ref="G23" authorId="0" shapeId="0" xr:uid="{99B5A9F3-0667-4A00-8CA4-BFBD14AA59F1}">
      <text>
        <r>
          <rPr>
            <sz val="9"/>
            <color indexed="81"/>
            <rFont val="Tahoma"/>
            <family val="2"/>
          </rPr>
          <t xml:space="preserve">Glass Bead Blasting was assumed to be the same as Shot Blasting. From Louisville, KY APCD
http://www.louisvilleky.gov/APCD/Compliance/ComplianceAssistanceForms.htm </t>
        </r>
      </text>
    </comment>
    <comment ref="G24" authorId="0" shapeId="0" xr:uid="{4150AD48-EB65-4F62-A082-399EA6BA027A}">
      <text>
        <r>
          <rPr>
            <sz val="9"/>
            <color indexed="81"/>
            <rFont val="Tahoma"/>
            <family val="2"/>
          </rPr>
          <t xml:space="preserve">TPM from grit blasting are 24% of TPM emissions from sand blasting
</t>
        </r>
      </text>
    </comment>
    <comment ref="G26" authorId="0" shapeId="0" xr:uid="{A34DACA5-A9B4-48B1-8302-28AEA24EA5CD}">
      <text>
        <r>
          <rPr>
            <sz val="9"/>
            <color indexed="81"/>
            <rFont val="Tahoma"/>
            <family val="2"/>
          </rPr>
          <t>TPM from shot blasting are 10% of TPM emissions from sand blasting</t>
        </r>
      </text>
    </comment>
  </commentList>
</comments>
</file>

<file path=xl/sharedStrings.xml><?xml version="1.0" encoding="utf-8"?>
<sst xmlns="http://schemas.openxmlformats.org/spreadsheetml/2006/main" count="126" uniqueCount="111">
  <si>
    <t>Usage lbs/yr</t>
  </si>
  <si>
    <t>Emission Year:</t>
  </si>
  <si>
    <t>Facility Name:</t>
  </si>
  <si>
    <t>12)  Maximum Hourly Design Rate</t>
  </si>
  <si>
    <t>Per Hour</t>
  </si>
  <si>
    <t>POTENTIAL EMISSIONS</t>
  </si>
  <si>
    <t>Air Pollutant</t>
  </si>
  <si>
    <t>Emission Factor</t>
  </si>
  <si>
    <t>Emission Factor Units</t>
  </si>
  <si>
    <t>Source of Emission Factor</t>
  </si>
  <si>
    <t>Ash or Sulfur %</t>
  </si>
  <si>
    <t>Potential Hourly Uncontrolled Emissions (lb/hr)</t>
  </si>
  <si>
    <t>Combined Control Efficiency</t>
  </si>
  <si>
    <t>Transfer Efficiency</t>
  </si>
  <si>
    <t>Potential Hourly Controlled Emissions (lb/hr)</t>
  </si>
  <si>
    <t>Potential Annual Emission (ton/yr)</t>
  </si>
  <si>
    <t>PM-2.5</t>
  </si>
  <si>
    <t>PM-10</t>
  </si>
  <si>
    <t>SO2</t>
  </si>
  <si>
    <t>NOx</t>
  </si>
  <si>
    <t>VOC</t>
  </si>
  <si>
    <t>CO</t>
  </si>
  <si>
    <t>Lead</t>
  </si>
  <si>
    <t>Ammonia</t>
  </si>
  <si>
    <t>POTENTIAL EMISSIONS - Individual HAPs and additional regulated air pollutants - list the name in Column 14</t>
  </si>
  <si>
    <t>1000 Pounds</t>
  </si>
  <si>
    <t>Permit Limits</t>
  </si>
  <si>
    <t>lb/hr</t>
  </si>
  <si>
    <t>ton/yr</t>
  </si>
  <si>
    <t>Particulate Matter</t>
  </si>
  <si>
    <t>PM10</t>
  </si>
  <si>
    <t>Sulfur Dioxides (SO2)</t>
  </si>
  <si>
    <t>Volatile Organic Compounds (VOC)</t>
  </si>
  <si>
    <t>Carbon Monoxide (CO)</t>
  </si>
  <si>
    <t>Lead (Pb)</t>
  </si>
  <si>
    <t>Single Hazardous Air Pollutant (HAP)</t>
  </si>
  <si>
    <t>Total Hazardous Air Pollutant (HAP)</t>
  </si>
  <si>
    <t>Nitrogen Oxides (NOx)</t>
  </si>
  <si>
    <t>Pounds/Yr</t>
  </si>
  <si>
    <t>Hours of Operation Limit</t>
  </si>
  <si>
    <t>Hours/Yr</t>
  </si>
  <si>
    <r>
      <t xml:space="preserve">Operating Limits (found in the section titled Operating Limits) - </t>
    </r>
    <r>
      <rPr>
        <b/>
        <sz val="10"/>
        <color indexed="48"/>
        <rFont val="Arial"/>
        <family val="2"/>
      </rPr>
      <t>Leave Blank if Not Applicable</t>
    </r>
  </si>
  <si>
    <r>
      <t xml:space="preserve">Emission Limits (found in the section titled Emission Limits) - </t>
    </r>
    <r>
      <rPr>
        <b/>
        <sz val="10"/>
        <color indexed="48"/>
        <rFont val="Arial"/>
        <family val="2"/>
      </rPr>
      <t>Leave Blank if Not Applicable</t>
    </r>
  </si>
  <si>
    <t>Note: If you have an hrs/day limit multipy by 365 to get hrs/yr</t>
  </si>
  <si>
    <t>Permit Number (s)</t>
  </si>
  <si>
    <t>Blast Media</t>
  </si>
  <si>
    <t>Sand</t>
  </si>
  <si>
    <t>Grit</t>
  </si>
  <si>
    <t>PM2.5</t>
  </si>
  <si>
    <t>Shot</t>
  </si>
  <si>
    <t>Media</t>
  </si>
  <si>
    <t>Number of Blasters =</t>
  </si>
  <si>
    <t>Abrasive Blasting</t>
  </si>
  <si>
    <t>4)    SCC Number</t>
  </si>
  <si>
    <t>5)    Description of the Process</t>
  </si>
  <si>
    <t>9)    Raw Material - OR Fuels Used</t>
  </si>
  <si>
    <t>ABRASIVE BLASTING</t>
  </si>
  <si>
    <t>Note: 1 ton = 2000 lb</t>
  </si>
  <si>
    <t>Pounds/Hr</t>
  </si>
  <si>
    <t>Blasting Material Usage Limit</t>
  </si>
  <si>
    <t>Common Control Efficiencies:</t>
  </si>
  <si>
    <t>Cyclone (med efficiency)</t>
  </si>
  <si>
    <t>Cyclone (high efficiency)</t>
  </si>
  <si>
    <t>Cyclone (low efficiency)</t>
  </si>
  <si>
    <t xml:space="preserve">Fabric Filter </t>
  </si>
  <si>
    <t>Garnet</t>
  </si>
  <si>
    <t>Glass Beads</t>
  </si>
  <si>
    <t>TPM</t>
  </si>
  <si>
    <t>SCC No.</t>
  </si>
  <si>
    <t>PM2.5 EF lb/1000 lb Media</t>
  </si>
  <si>
    <t>PM10 EF  lb/1000 lb Media</t>
  </si>
  <si>
    <t>Note: A list of common control efficiencies is shown below</t>
  </si>
  <si>
    <t>Control Efficiency (%) =</t>
  </si>
  <si>
    <t>Total max hourly design rate (lbs/hr) =</t>
  </si>
  <si>
    <t>Maximum Hourly Design Rate</t>
  </si>
  <si>
    <t>AP-42 Table 13.2.6-1</t>
  </si>
  <si>
    <t>Louisville, KY APCD</t>
  </si>
  <si>
    <t>Operating Time        hrs/yr</t>
  </si>
  <si>
    <t>Coal Slag</t>
  </si>
  <si>
    <t>2003 University of New Orleans Research</t>
  </si>
  <si>
    <t>Form INV-3 EMISSION UNIT DESCRIPTION - POTENTIAL EMISSIONS</t>
  </si>
  <si>
    <t>Process Emissions</t>
  </si>
  <si>
    <t>Description of Process</t>
  </si>
  <si>
    <t>Actual Throughput- Annual Total</t>
  </si>
  <si>
    <t>Throughput Unit of Measure</t>
  </si>
  <si>
    <t>Calculation Method</t>
  </si>
  <si>
    <t>Throughput Material</t>
  </si>
  <si>
    <t>SCC Number</t>
  </si>
  <si>
    <t>Throughput Type</t>
  </si>
  <si>
    <t>Input</t>
  </si>
  <si>
    <t>28 - USEPA EF (pre-control)</t>
  </si>
  <si>
    <t>29 - S/L/T EF (pre-control)</t>
  </si>
  <si>
    <r>
      <t xml:space="preserve">Emission Factors - </t>
    </r>
    <r>
      <rPr>
        <b/>
        <i/>
        <sz val="9"/>
        <rFont val="Arial"/>
        <family val="2"/>
      </rPr>
      <t>Units: lb/1000 lbs media</t>
    </r>
  </si>
  <si>
    <t>Emission Factor Source</t>
  </si>
  <si>
    <t>Pollutant Code:</t>
  </si>
  <si>
    <t>PM25-PRI-PM2.5 Primary (Filt + Cond)</t>
  </si>
  <si>
    <t>PM10-PRI-PM10 Primary (Filt + Cond)</t>
  </si>
  <si>
    <t>Estimated Emissions (Tons/Yr)</t>
  </si>
  <si>
    <r>
      <t xml:space="preserve">Choose the appropriate Media from the drop down menu. Enter actual usage </t>
    </r>
    <r>
      <rPr>
        <b/>
        <sz val="9"/>
        <color rgb="FFFF0000"/>
        <rFont val="Arial"/>
        <family val="2"/>
      </rPr>
      <t>OR</t>
    </r>
    <r>
      <rPr>
        <sz val="9"/>
        <color rgb="FFFF0000"/>
        <rFont val="Arial"/>
        <family val="2"/>
      </rPr>
      <t xml:space="preserve"> actual operating time (if usage is unknown) for the calendar year.</t>
    </r>
  </si>
  <si>
    <t>2.2 Engineering Judgement EF (pre-control)</t>
  </si>
  <si>
    <t>Emission Unit Identifier:</t>
  </si>
  <si>
    <t>SLEIS PROCESS TAB</t>
  </si>
  <si>
    <t>SLEIS EMISSIONS TAB</t>
  </si>
  <si>
    <t>Emission Factor (lbs/unit)</t>
  </si>
  <si>
    <t>E3LB (1000 lbs)</t>
  </si>
  <si>
    <t>Overall Control Efficiency (%)</t>
  </si>
  <si>
    <t>Information on this page should be referenced as you enter data into the Process Emissions section of SLEIS.</t>
  </si>
  <si>
    <t>Please fill in the yellow boxes.  Once complete, click to the Process Emissions tab below.</t>
  </si>
  <si>
    <t>Emission Unit Identifier</t>
  </si>
  <si>
    <t>Avg Max Capacity of the Blasters (lbs/hr) =</t>
  </si>
  <si>
    <t>Last Updated: 4-28-23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</si>
</sst>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00"/>
  </numFmts>
  <fonts count="29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sz val="10"/>
      <color indexed="48"/>
      <name val="Arial"/>
      <family val="2"/>
    </font>
    <font>
      <b/>
      <sz val="10"/>
      <color indexed="48"/>
      <name val="Arial"/>
      <family val="2"/>
    </font>
    <font>
      <sz val="10"/>
      <name val="Arial"/>
      <family val="2"/>
    </font>
    <font>
      <b/>
      <sz val="9"/>
      <color indexed="12"/>
      <name val="Arial"/>
      <family val="2"/>
    </font>
    <font>
      <b/>
      <sz val="10"/>
      <color indexed="12"/>
      <name val="Arial"/>
      <family val="2"/>
    </font>
    <font>
      <sz val="10"/>
      <color indexed="12"/>
      <name val="Arial"/>
      <family val="2"/>
    </font>
    <font>
      <sz val="9"/>
      <color indexed="12"/>
      <name val="Arial"/>
      <family val="2"/>
    </font>
    <font>
      <i/>
      <sz val="10"/>
      <name val="Arial"/>
      <family val="2"/>
    </font>
    <font>
      <sz val="8"/>
      <color indexed="12"/>
      <name val="Arial"/>
      <family val="2"/>
    </font>
    <font>
      <i/>
      <sz val="8"/>
      <color rgb="FFFF0000"/>
      <name val="Arial"/>
      <family val="2"/>
    </font>
    <font>
      <sz val="9"/>
      <color rgb="FF222222"/>
      <name val="Arial"/>
      <family val="2"/>
    </font>
    <font>
      <sz val="9"/>
      <color indexed="81"/>
      <name val="Tahoma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color indexed="12"/>
      <name val="Arial"/>
      <family val="2"/>
    </font>
    <font>
      <sz val="11"/>
      <color indexed="12"/>
      <name val="Arial"/>
      <family val="2"/>
    </font>
    <font>
      <b/>
      <i/>
      <sz val="9"/>
      <name val="Arial"/>
      <family val="2"/>
    </font>
    <font>
      <i/>
      <sz val="9"/>
      <name val="Arial"/>
      <family val="2"/>
    </font>
    <font>
      <sz val="9"/>
      <color rgb="FFFF0000"/>
      <name val="Arial"/>
      <family val="2"/>
    </font>
    <font>
      <b/>
      <sz val="9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52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0" fillId="2" borderId="1" xfId="0" applyFill="1" applyBorder="1"/>
    <xf numFmtId="0" fontId="5" fillId="0" borderId="1" xfId="0" applyFont="1" applyBorder="1" applyAlignment="1">
      <alignment horizontal="center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wrapText="1"/>
    </xf>
    <xf numFmtId="0" fontId="4" fillId="0" borderId="3" xfId="0" applyFont="1" applyBorder="1" applyAlignment="1"/>
    <xf numFmtId="0" fontId="0" fillId="0" borderId="3" xfId="0" applyBorder="1" applyAlignment="1"/>
    <xf numFmtId="0" fontId="8" fillId="0" borderId="4" xfId="0" applyFont="1" applyBorder="1" applyAlignment="1">
      <alignment horizontal="left"/>
    </xf>
    <xf numFmtId="0" fontId="3" fillId="0" borderId="4" xfId="0" applyFont="1" applyBorder="1" applyAlignment="1"/>
    <xf numFmtId="0" fontId="0" fillId="0" borderId="4" xfId="0" applyBorder="1" applyAlignment="1"/>
    <xf numFmtId="0" fontId="8" fillId="0" borderId="4" xfId="0" applyFont="1" applyBorder="1" applyAlignment="1"/>
    <xf numFmtId="2" fontId="3" fillId="0" borderId="4" xfId="0" applyNumberFormat="1" applyFont="1" applyBorder="1" applyAlignment="1">
      <alignment horizontal="center"/>
    </xf>
    <xf numFmtId="2" fontId="0" fillId="0" borderId="1" xfId="0" applyNumberFormat="1" applyFill="1" applyBorder="1"/>
    <xf numFmtId="0" fontId="0" fillId="0" borderId="1" xfId="0" applyBorder="1" applyProtection="1"/>
    <xf numFmtId="0" fontId="6" fillId="0" borderId="0" xfId="0" applyFont="1" applyProtection="1"/>
    <xf numFmtId="0" fontId="0" fillId="0" borderId="0" xfId="0" applyProtection="1"/>
    <xf numFmtId="0" fontId="4" fillId="0" borderId="0" xfId="0" applyFont="1" applyProtection="1"/>
    <xf numFmtId="0" fontId="0" fillId="0" borderId="1" xfId="0" applyBorder="1" applyAlignment="1" applyProtection="1">
      <alignment horizontal="center"/>
    </xf>
    <xf numFmtId="0" fontId="0" fillId="2" borderId="1" xfId="0" applyFill="1" applyBorder="1" applyProtection="1"/>
    <xf numFmtId="0" fontId="9" fillId="0" borderId="0" xfId="0" applyFont="1" applyProtection="1"/>
    <xf numFmtId="0" fontId="0" fillId="0" borderId="0" xfId="0" applyFill="1" applyProtection="1"/>
    <xf numFmtId="0" fontId="4" fillId="0" borderId="0" xfId="0" applyFont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4" fillId="0" borderId="0" xfId="0" applyFont="1"/>
    <xf numFmtId="0" fontId="14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14" fillId="0" borderId="1" xfId="0" applyFont="1" applyBorder="1"/>
    <xf numFmtId="2" fontId="14" fillId="0" borderId="1" xfId="0" applyNumberFormat="1" applyFont="1" applyFill="1" applyBorder="1"/>
    <xf numFmtId="0" fontId="16" fillId="0" borderId="0" xfId="0" applyFont="1" applyProtection="1"/>
    <xf numFmtId="0" fontId="2" fillId="0" borderId="1" xfId="0" applyFont="1" applyFill="1" applyBorder="1" applyAlignment="1" applyProtection="1">
      <alignment horizontal="center"/>
    </xf>
    <xf numFmtId="0" fontId="0" fillId="3" borderId="1" xfId="0" applyFill="1" applyBorder="1" applyProtection="1">
      <protection locked="0"/>
    </xf>
    <xf numFmtId="0" fontId="11" fillId="0" borderId="1" xfId="0" applyFont="1" applyBorder="1" applyProtection="1"/>
    <xf numFmtId="2" fontId="14" fillId="0" borderId="1" xfId="0" applyNumberFormat="1" applyFont="1" applyBorder="1"/>
    <xf numFmtId="0" fontId="4" fillId="0" borderId="0" xfId="0" applyFont="1" applyFill="1" applyBorder="1" applyAlignment="1" applyProtection="1"/>
    <xf numFmtId="0" fontId="2" fillId="0" borderId="0" xfId="0" applyFont="1" applyProtection="1"/>
    <xf numFmtId="0" fontId="1" fillId="0" borderId="1" xfId="0" applyFont="1" applyBorder="1" applyProtection="1"/>
    <xf numFmtId="0" fontId="17" fillId="0" borderId="1" xfId="0" applyFont="1" applyBorder="1" applyAlignment="1">
      <alignment horizontal="left"/>
    </xf>
    <xf numFmtId="0" fontId="5" fillId="0" borderId="1" xfId="0" applyFont="1" applyBorder="1" applyAlignment="1" applyProtection="1"/>
    <xf numFmtId="0" fontId="6" fillId="0" borderId="3" xfId="0" applyFont="1" applyBorder="1" applyAlignment="1" applyProtection="1"/>
    <xf numFmtId="0" fontId="4" fillId="0" borderId="5" xfId="0" applyFont="1" applyBorder="1" applyProtection="1"/>
    <xf numFmtId="0" fontId="1" fillId="3" borderId="5" xfId="0" applyFont="1" applyFill="1" applyBorder="1" applyAlignment="1" applyProtection="1">
      <alignment horizontal="left"/>
      <protection locked="0"/>
    </xf>
    <xf numFmtId="0" fontId="1" fillId="0" borderId="0" xfId="0" applyFont="1" applyProtection="1"/>
    <xf numFmtId="0" fontId="1" fillId="0" borderId="0" xfId="0" applyFont="1" applyAlignment="1" applyProtection="1">
      <alignment horizontal="center"/>
    </xf>
    <xf numFmtId="0" fontId="1" fillId="0" borderId="0" xfId="0" applyFont="1" applyFill="1" applyBorder="1" applyProtection="1"/>
    <xf numFmtId="0" fontId="1" fillId="3" borderId="4" xfId="0" applyFont="1" applyFill="1" applyBorder="1" applyAlignment="1" applyProtection="1">
      <alignment horizontal="left"/>
      <protection locked="0"/>
    </xf>
    <xf numFmtId="0" fontId="1" fillId="3" borderId="6" xfId="0" applyFont="1" applyFill="1" applyBorder="1" applyAlignment="1" applyProtection="1">
      <alignment horizontal="left"/>
      <protection locked="0"/>
    </xf>
    <xf numFmtId="0" fontId="1" fillId="4" borderId="1" xfId="0" applyFont="1" applyFill="1" applyBorder="1" applyProtection="1">
      <protection locked="0"/>
    </xf>
    <xf numFmtId="0" fontId="1" fillId="0" borderId="0" xfId="0" applyFont="1" applyFill="1" applyBorder="1" applyAlignment="1" applyProtection="1"/>
    <xf numFmtId="0" fontId="1" fillId="0" borderId="0" xfId="0" applyFont="1" applyFill="1" applyProtection="1"/>
    <xf numFmtId="0" fontId="1" fillId="0" borderId="5" xfId="0" applyFont="1" applyBorder="1" applyAlignment="1" applyProtection="1">
      <alignment horizontal="right"/>
    </xf>
    <xf numFmtId="0" fontId="1" fillId="0" borderId="4" xfId="0" applyFont="1" applyBorder="1" applyAlignment="1" applyProtection="1">
      <alignment horizontal="right"/>
    </xf>
    <xf numFmtId="0" fontId="1" fillId="0" borderId="6" xfId="0" applyFont="1" applyBorder="1" applyAlignment="1" applyProtection="1">
      <alignment horizontal="right"/>
    </xf>
    <xf numFmtId="0" fontId="1" fillId="3" borderId="6" xfId="0" applyFont="1" applyFill="1" applyBorder="1" applyAlignment="1" applyProtection="1">
      <alignment horizontal="center"/>
      <protection locked="0"/>
    </xf>
    <xf numFmtId="0" fontId="1" fillId="0" borderId="5" xfId="0" applyFont="1" applyBorder="1" applyAlignment="1" applyProtection="1"/>
    <xf numFmtId="0" fontId="1" fillId="0" borderId="4" xfId="0" applyFont="1" applyBorder="1" applyAlignment="1" applyProtection="1"/>
    <xf numFmtId="0" fontId="7" fillId="0" borderId="8" xfId="0" applyFont="1" applyFill="1" applyBorder="1" applyAlignment="1" applyProtection="1">
      <alignment horizontal="center"/>
    </xf>
    <xf numFmtId="0" fontId="1" fillId="0" borderId="5" xfId="0" applyFont="1" applyFill="1" applyBorder="1" applyAlignment="1" applyProtection="1"/>
    <xf numFmtId="0" fontId="1" fillId="0" borderId="4" xfId="0" applyFont="1" applyFill="1" applyBorder="1" applyAlignment="1" applyProtection="1"/>
    <xf numFmtId="0" fontId="1" fillId="0" borderId="6" xfId="0" applyFont="1" applyFill="1" applyBorder="1" applyAlignment="1" applyProtection="1">
      <alignment horizontal="right"/>
    </xf>
    <xf numFmtId="0" fontId="1" fillId="0" borderId="0" xfId="0" applyFont="1" applyBorder="1" applyProtection="1"/>
    <xf numFmtId="0" fontId="1" fillId="0" borderId="0" xfId="0" applyFont="1" applyBorder="1" applyAlignment="1" applyProtection="1">
      <alignment horizontal="center"/>
    </xf>
    <xf numFmtId="0" fontId="7" fillId="0" borderId="0" xfId="0" applyFont="1" applyAlignment="1" applyProtection="1">
      <alignment horizontal="center" wrapText="1"/>
    </xf>
    <xf numFmtId="0" fontId="4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 wrapText="1"/>
    </xf>
    <xf numFmtId="0" fontId="4" fillId="0" borderId="0" xfId="0" applyFont="1" applyAlignment="1" applyProtection="1">
      <alignment horizontal="center" wrapText="1"/>
    </xf>
    <xf numFmtId="0" fontId="4" fillId="0" borderId="0" xfId="0" applyFont="1" applyBorder="1" applyAlignment="1" applyProtection="1">
      <alignment horizontal="center"/>
    </xf>
    <xf numFmtId="0" fontId="14" fillId="3" borderId="1" xfId="0" applyFont="1" applyFill="1" applyBorder="1" applyAlignment="1" applyProtection="1">
      <alignment horizontal="center"/>
      <protection locked="0"/>
    </xf>
    <xf numFmtId="2" fontId="14" fillId="3" borderId="1" xfId="0" applyNumberFormat="1" applyFont="1" applyFill="1" applyBorder="1" applyAlignment="1" applyProtection="1">
      <alignment horizontal="center"/>
      <protection locked="0"/>
    </xf>
    <xf numFmtId="0" fontId="9" fillId="3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/>
    </xf>
    <xf numFmtId="0" fontId="5" fillId="0" borderId="0" xfId="0" applyFont="1" applyAlignment="1" applyProtection="1">
      <alignment horizontal="center"/>
    </xf>
    <xf numFmtId="0" fontId="23" fillId="0" borderId="0" xfId="0" applyNumberFormat="1" applyFont="1" applyBorder="1" applyAlignment="1" applyProtection="1"/>
    <xf numFmtId="0" fontId="8" fillId="0" borderId="0" xfId="0" applyFont="1" applyProtection="1"/>
    <xf numFmtId="0" fontId="25" fillId="0" borderId="0" xfId="0" applyFont="1" applyProtection="1"/>
    <xf numFmtId="0" fontId="8" fillId="0" borderId="1" xfId="0" applyFont="1" applyFill="1" applyBorder="1" applyAlignment="1" applyProtection="1">
      <alignment horizontal="center"/>
    </xf>
    <xf numFmtId="0" fontId="8" fillId="0" borderId="1" xfId="0" applyFont="1" applyBorder="1" applyAlignment="1" applyProtection="1">
      <alignment horizontal="center"/>
    </xf>
    <xf numFmtId="0" fontId="2" fillId="0" borderId="0" xfId="0" applyFont="1" applyAlignment="1" applyProtection="1">
      <alignment horizontal="center"/>
    </xf>
    <xf numFmtId="0" fontId="2" fillId="0" borderId="1" xfId="0" applyFont="1" applyBorder="1" applyAlignment="1" applyProtection="1"/>
    <xf numFmtId="0" fontId="26" fillId="0" borderId="0" xfId="0" applyFont="1" applyProtection="1"/>
    <xf numFmtId="0" fontId="2" fillId="0" borderId="1" xfId="0" applyFont="1" applyBorder="1" applyAlignment="1" applyProtection="1">
      <alignment horizontal="right"/>
    </xf>
    <xf numFmtId="9" fontId="2" fillId="0" borderId="1" xfId="0" applyNumberFormat="1" applyFont="1" applyBorder="1" applyAlignment="1" applyProtection="1">
      <alignment horizontal="center"/>
    </xf>
    <xf numFmtId="0" fontId="2" fillId="0" borderId="2" xfId="0" applyFont="1" applyBorder="1" applyAlignment="1" applyProtection="1"/>
    <xf numFmtId="0" fontId="2" fillId="0" borderId="2" xfId="0" applyFont="1" applyBorder="1" applyAlignment="1" applyProtection="1">
      <alignment horizontal="right"/>
    </xf>
    <xf numFmtId="0" fontId="2" fillId="0" borderId="5" xfId="0" applyFont="1" applyFill="1" applyBorder="1" applyAlignment="1" applyProtection="1"/>
    <xf numFmtId="0" fontId="2" fillId="0" borderId="6" xfId="0" applyFont="1" applyFill="1" applyBorder="1" applyAlignment="1" applyProtection="1">
      <alignment horizontal="right"/>
    </xf>
    <xf numFmtId="0" fontId="1" fillId="0" borderId="0" xfId="0" applyFont="1" applyFill="1" applyBorder="1" applyAlignment="1" applyProtection="1">
      <alignment horizontal="left"/>
      <protection locked="0"/>
    </xf>
    <xf numFmtId="0" fontId="1" fillId="0" borderId="0" xfId="0" applyFont="1" applyBorder="1" applyAlignment="1" applyProtection="1"/>
    <xf numFmtId="0" fontId="4" fillId="0" borderId="1" xfId="0" applyFont="1" applyFill="1" applyBorder="1" applyAlignment="1" applyProtection="1">
      <alignment horizontal="right"/>
    </xf>
    <xf numFmtId="0" fontId="18" fillId="0" borderId="0" xfId="0" applyFont="1" applyAlignment="1" applyProtection="1">
      <alignment horizontal="right"/>
    </xf>
    <xf numFmtId="0" fontId="24" fillId="0" borderId="1" xfId="0" applyNumberFormat="1" applyFont="1" applyBorder="1" applyAlignment="1" applyProtection="1">
      <alignment horizontal="left"/>
    </xf>
    <xf numFmtId="0" fontId="27" fillId="0" borderId="0" xfId="0" applyFont="1" applyProtection="1"/>
    <xf numFmtId="0" fontId="19" fillId="0" borderId="1" xfId="0" applyFont="1" applyFill="1" applyBorder="1"/>
    <xf numFmtId="0" fontId="19" fillId="0" borderId="1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 applyProtection="1">
      <alignment horizontal="right"/>
    </xf>
    <xf numFmtId="0" fontId="4" fillId="0" borderId="5" xfId="0" applyFont="1" applyFill="1" applyBorder="1" applyProtection="1"/>
    <xf numFmtId="0" fontId="1" fillId="0" borderId="6" xfId="0" applyFont="1" applyFill="1" applyBorder="1" applyAlignment="1" applyProtection="1">
      <alignment horizontal="left"/>
      <protection locked="0"/>
    </xf>
    <xf numFmtId="0" fontId="1" fillId="0" borderId="0" xfId="0" applyFont="1" applyFill="1" applyBorder="1" applyProtection="1">
      <protection locked="0"/>
    </xf>
    <xf numFmtId="0" fontId="6" fillId="0" borderId="0" xfId="0" applyFont="1" applyBorder="1" applyAlignment="1" applyProtection="1"/>
    <xf numFmtId="0" fontId="22" fillId="0" borderId="0" xfId="0" applyFont="1" applyBorder="1" applyAlignment="1" applyProtection="1"/>
    <xf numFmtId="0" fontId="22" fillId="0" borderId="0" xfId="0" applyFont="1" applyProtection="1"/>
    <xf numFmtId="0" fontId="1" fillId="3" borderId="6" xfId="0" applyFont="1" applyFill="1" applyBorder="1" applyAlignment="1" applyProtection="1">
      <alignment horizontal="left"/>
    </xf>
    <xf numFmtId="0" fontId="21" fillId="0" borderId="0" xfId="0" applyFont="1" applyBorder="1" applyAlignment="1" applyProtection="1"/>
    <xf numFmtId="0" fontId="23" fillId="5" borderId="0" xfId="0" applyFont="1" applyFill="1" applyBorder="1" applyAlignment="1" applyProtection="1">
      <alignment horizontal="left"/>
    </xf>
    <xf numFmtId="0" fontId="22" fillId="0" borderId="0" xfId="0" applyFont="1" applyBorder="1" applyProtection="1"/>
    <xf numFmtId="0" fontId="21" fillId="0" borderId="1" xfId="0" applyFont="1" applyBorder="1" applyAlignment="1" applyProtection="1"/>
    <xf numFmtId="0" fontId="24" fillId="0" borderId="1" xfId="0" applyFont="1" applyBorder="1" applyAlignment="1" applyProtection="1">
      <alignment horizontal="left"/>
    </xf>
    <xf numFmtId="0" fontId="0" fillId="0" borderId="0" xfId="0" applyBorder="1" applyProtection="1"/>
    <xf numFmtId="0" fontId="21" fillId="0" borderId="12" xfId="0" applyFont="1" applyBorder="1" applyAlignment="1" applyProtection="1"/>
    <xf numFmtId="0" fontId="23" fillId="0" borderId="0" xfId="0" applyFont="1" applyBorder="1" applyAlignment="1" applyProtection="1"/>
    <xf numFmtId="0" fontId="21" fillId="0" borderId="5" xfId="0" applyFont="1" applyBorder="1" applyAlignment="1" applyProtection="1"/>
    <xf numFmtId="0" fontId="21" fillId="0" borderId="7" xfId="0" applyFont="1" applyBorder="1" applyAlignment="1" applyProtection="1"/>
    <xf numFmtId="2" fontId="22" fillId="0" borderId="0" xfId="0" applyNumberFormat="1" applyFont="1" applyBorder="1" applyAlignment="1" applyProtection="1">
      <alignment horizontal="center"/>
    </xf>
    <xf numFmtId="0" fontId="21" fillId="0" borderId="1" xfId="0" applyFont="1" applyBorder="1" applyAlignment="1" applyProtection="1">
      <alignment horizontal="center" wrapText="1"/>
    </xf>
    <xf numFmtId="0" fontId="14" fillId="0" borderId="1" xfId="0" applyFont="1" applyBorder="1" applyAlignment="1" applyProtection="1">
      <alignment horizontal="center" wrapText="1"/>
    </xf>
    <xf numFmtId="2" fontId="14" fillId="0" borderId="1" xfId="0" applyNumberFormat="1" applyFont="1" applyBorder="1" applyAlignment="1" applyProtection="1">
      <alignment horizontal="center"/>
    </xf>
    <xf numFmtId="0" fontId="14" fillId="0" borderId="1" xfId="0" applyFont="1" applyBorder="1" applyAlignment="1" applyProtection="1">
      <alignment horizontal="center"/>
    </xf>
    <xf numFmtId="165" fontId="24" fillId="0" borderId="1" xfId="0" applyNumberFormat="1" applyFont="1" applyBorder="1" applyAlignment="1" applyProtection="1">
      <alignment horizontal="left"/>
    </xf>
    <xf numFmtId="0" fontId="0" fillId="3" borderId="5" xfId="0" applyFill="1" applyBorder="1" applyAlignment="1" applyProtection="1">
      <protection locked="0"/>
    </xf>
    <xf numFmtId="0" fontId="0" fillId="3" borderId="4" xfId="0" applyFill="1" applyBorder="1" applyAlignment="1" applyProtection="1">
      <protection locked="0"/>
    </xf>
    <xf numFmtId="0" fontId="0" fillId="3" borderId="6" xfId="0" applyFill="1" applyBorder="1" applyAlignment="1" applyProtection="1">
      <protection locked="0"/>
    </xf>
    <xf numFmtId="0" fontId="8" fillId="0" borderId="5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6" xfId="0" applyFont="1" applyBorder="1" applyAlignment="1"/>
    <xf numFmtId="0" fontId="8" fillId="0" borderId="6" xfId="0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0" fontId="8" fillId="0" borderId="9" xfId="0" applyFont="1" applyBorder="1" applyAlignment="1"/>
    <xf numFmtId="0" fontId="8" fillId="0" borderId="11" xfId="0" applyFont="1" applyBorder="1" applyAlignment="1"/>
    <xf numFmtId="0" fontId="8" fillId="0" borderId="10" xfId="0" applyFont="1" applyBorder="1" applyAlignment="1"/>
    <xf numFmtId="164" fontId="12" fillId="0" borderId="9" xfId="0" applyNumberFormat="1" applyFont="1" applyBorder="1" applyAlignment="1">
      <alignment horizontal="center"/>
    </xf>
    <xf numFmtId="164" fontId="13" fillId="0" borderId="10" xfId="0" applyNumberFormat="1" applyFont="1" applyBorder="1" applyAlignment="1"/>
    <xf numFmtId="0" fontId="12" fillId="0" borderId="9" xfId="0" applyFont="1" applyBorder="1" applyAlignment="1">
      <alignment horizontal="left"/>
    </xf>
    <xf numFmtId="0" fontId="12" fillId="0" borderId="11" xfId="0" applyFont="1" applyBorder="1" applyAlignment="1">
      <alignment horizontal="left"/>
    </xf>
    <xf numFmtId="0" fontId="12" fillId="0" borderId="10" xfId="0" applyFont="1" applyBorder="1" applyAlignment="1">
      <alignment horizontal="left"/>
    </xf>
    <xf numFmtId="0" fontId="8" fillId="0" borderId="5" xfId="0" applyFont="1" applyBorder="1" applyAlignment="1"/>
    <xf numFmtId="0" fontId="8" fillId="0" borderId="4" xfId="0" applyFont="1" applyBorder="1" applyAlignment="1"/>
    <xf numFmtId="0" fontId="12" fillId="0" borderId="5" xfId="0" applyFont="1" applyBorder="1" applyAlignment="1">
      <alignment horizontal="left"/>
    </xf>
    <xf numFmtId="0" fontId="12" fillId="0" borderId="4" xfId="0" applyFont="1" applyBorder="1" applyAlignment="1">
      <alignment horizontal="left"/>
    </xf>
    <xf numFmtId="0" fontId="12" fillId="0" borderId="6" xfId="0" applyFont="1" applyBorder="1" applyAlignment="1">
      <alignment horizontal="left"/>
    </xf>
    <xf numFmtId="0" fontId="8" fillId="0" borderId="1" xfId="0" applyFont="1" applyBorder="1" applyAlignment="1"/>
    <xf numFmtId="0" fontId="12" fillId="0" borderId="5" xfId="0" applyFont="1" applyBorder="1" applyAlignment="1"/>
    <xf numFmtId="0" fontId="12" fillId="0" borderId="4" xfId="0" applyFont="1" applyBorder="1" applyAlignment="1"/>
    <xf numFmtId="0" fontId="12" fillId="0" borderId="6" xfId="0" applyFont="1" applyBorder="1" applyAlignment="1"/>
    <xf numFmtId="0" fontId="8" fillId="0" borderId="7" xfId="0" applyFont="1" applyBorder="1" applyAlignment="1"/>
    <xf numFmtId="0" fontId="8" fillId="0" borderId="3" xfId="0" applyFont="1" applyBorder="1" applyAlignment="1"/>
    <xf numFmtId="0" fontId="8" fillId="0" borderId="8" xfId="0" applyFont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2"/>
  <sheetViews>
    <sheetView tabSelected="1" zoomScaleNormal="100" workbookViewId="0"/>
  </sheetViews>
  <sheetFormatPr defaultRowHeight="12.75" x14ac:dyDescent="0.2"/>
  <cols>
    <col min="1" max="1" width="13.85546875" style="47" customWidth="1"/>
    <col min="2" max="2" width="10.5703125" style="47" customWidth="1"/>
    <col min="3" max="3" width="12.42578125" style="47" customWidth="1"/>
    <col min="4" max="4" width="10.28515625" style="47" customWidth="1"/>
    <col min="5" max="5" width="10" style="47" customWidth="1"/>
    <col min="6" max="6" width="34.7109375" style="47" customWidth="1"/>
    <col min="7" max="7" width="29.140625" style="47" customWidth="1"/>
    <col min="8" max="8" width="4.140625" style="47" customWidth="1"/>
    <col min="9" max="9" width="6.42578125" style="47" customWidth="1"/>
    <col min="10" max="10" width="7.85546875" style="47" customWidth="1"/>
    <col min="11" max="11" width="11" style="47" bestFit="1" customWidth="1"/>
    <col min="12" max="13" width="9.7109375" style="48" customWidth="1"/>
    <col min="14" max="16384" width="9.140625" style="47"/>
  </cols>
  <sheetData>
    <row r="1" spans="1:13" ht="15.75" x14ac:dyDescent="0.25">
      <c r="A1" s="44" t="s">
        <v>56</v>
      </c>
      <c r="B1" s="44"/>
      <c r="G1" s="94" t="s">
        <v>110</v>
      </c>
    </row>
    <row r="2" spans="1:13" ht="12" customHeight="1" x14ac:dyDescent="0.2">
      <c r="A2" s="46" t="s">
        <v>107</v>
      </c>
      <c r="B2" s="50"/>
      <c r="C2" s="50"/>
      <c r="D2" s="50"/>
      <c r="E2" s="50"/>
      <c r="F2" s="51"/>
    </row>
    <row r="3" spans="1:13" ht="12" customHeight="1" x14ac:dyDescent="0.2">
      <c r="A3" s="49"/>
      <c r="B3" s="49"/>
    </row>
    <row r="4" spans="1:13" x14ac:dyDescent="0.2">
      <c r="A4" s="45" t="s">
        <v>2</v>
      </c>
      <c r="B4" s="46"/>
      <c r="C4" s="50"/>
      <c r="D4" s="51"/>
      <c r="E4" s="91"/>
      <c r="F4" s="93" t="s">
        <v>1</v>
      </c>
      <c r="G4" s="52"/>
      <c r="J4" s="92"/>
    </row>
    <row r="5" spans="1:13" x14ac:dyDescent="0.2">
      <c r="A5" s="100" t="s">
        <v>100</v>
      </c>
      <c r="B5" s="101"/>
      <c r="C5" s="46"/>
      <c r="D5" s="106"/>
      <c r="E5" s="91"/>
      <c r="F5" s="99"/>
      <c r="G5" s="102"/>
      <c r="J5" s="92"/>
    </row>
    <row r="6" spans="1:13" x14ac:dyDescent="0.2">
      <c r="B6" s="53"/>
      <c r="C6" s="53"/>
      <c r="D6" s="53"/>
      <c r="E6" s="53"/>
      <c r="F6" s="53"/>
      <c r="G6" s="53"/>
      <c r="H6" s="54"/>
      <c r="I6" s="39"/>
      <c r="J6" s="53"/>
      <c r="K6" s="49"/>
    </row>
    <row r="7" spans="1:13" x14ac:dyDescent="0.2">
      <c r="A7" s="55"/>
      <c r="B7" s="56"/>
      <c r="C7" s="57" t="s">
        <v>51</v>
      </c>
      <c r="D7" s="58"/>
    </row>
    <row r="8" spans="1:13" x14ac:dyDescent="0.2">
      <c r="A8" s="59"/>
      <c r="B8" s="60"/>
      <c r="C8" s="57" t="s">
        <v>109</v>
      </c>
      <c r="D8" s="58"/>
      <c r="E8" s="34" t="s">
        <v>57</v>
      </c>
    </row>
    <row r="9" spans="1:13" x14ac:dyDescent="0.2">
      <c r="A9" s="59"/>
      <c r="B9" s="60"/>
      <c r="C9" s="57" t="s">
        <v>73</v>
      </c>
      <c r="D9" s="61">
        <f>D7*D8</f>
        <v>0</v>
      </c>
    </row>
    <row r="10" spans="1:13" x14ac:dyDescent="0.2">
      <c r="A10" s="62"/>
      <c r="B10" s="63"/>
      <c r="C10" s="64" t="s">
        <v>72</v>
      </c>
      <c r="D10" s="58"/>
      <c r="E10" s="34" t="s">
        <v>71</v>
      </c>
    </row>
    <row r="11" spans="1:13" s="65" customFormat="1" x14ac:dyDescent="0.2">
      <c r="L11" s="66"/>
      <c r="M11" s="66"/>
    </row>
    <row r="12" spans="1:13" x14ac:dyDescent="0.2">
      <c r="L12" s="67"/>
    </row>
    <row r="13" spans="1:13" x14ac:dyDescent="0.2">
      <c r="A13" s="96" t="s">
        <v>98</v>
      </c>
    </row>
    <row r="14" spans="1:13" ht="38.25" x14ac:dyDescent="0.2">
      <c r="A14" s="68" t="s">
        <v>45</v>
      </c>
      <c r="B14" s="69" t="s">
        <v>0</v>
      </c>
      <c r="C14" s="69" t="s">
        <v>77</v>
      </c>
      <c r="D14" s="69" t="s">
        <v>70</v>
      </c>
      <c r="E14" s="69" t="s">
        <v>69</v>
      </c>
      <c r="F14" s="70" t="s">
        <v>85</v>
      </c>
      <c r="G14" s="71" t="s">
        <v>68</v>
      </c>
    </row>
    <row r="15" spans="1:13" ht="20.25" customHeight="1" x14ac:dyDescent="0.2">
      <c r="A15" s="72"/>
      <c r="B15" s="73"/>
      <c r="C15" s="74"/>
      <c r="D15" s="75" t="str">
        <f>IF(B15&gt;0,(LOOKUP(A15,A21:A26,C21:C26)),IF(C15&gt;0,(LOOKUP(A15,A21:A26,C21:C26)),(" ")))</f>
        <v xml:space="preserve"> </v>
      </c>
      <c r="E15" s="75" t="str">
        <f>IF(B15&gt;0,(LOOKUP(A15,A21:A26,D21:D26)),IF(C15&gt;0,(LOOKUP(A15,A21:A26,D21:D26)),(" ")))</f>
        <v xml:space="preserve"> </v>
      </c>
      <c r="F15" s="75" t="str">
        <f>IF(B15&gt;0,LOOKUP(A15,A21:A26,F21:F26),IF(C15&gt;0,(LOOKUP(A15,A21:A26,F21:F26))," "))</f>
        <v xml:space="preserve"> </v>
      </c>
      <c r="G15" s="75" t="str">
        <f>IF(B15&gt;0,LOOKUP(A15,A21:A26,E21:E26),IF(C15&gt;0,(LOOKUP(A15,A21:A26,E21:E26))," "))</f>
        <v xml:space="preserve"> </v>
      </c>
      <c r="L15" s="47"/>
      <c r="M15" s="47"/>
    </row>
    <row r="16" spans="1:13" x14ac:dyDescent="0.2">
      <c r="L16" s="47"/>
      <c r="M16" s="47"/>
    </row>
    <row r="17" spans="1:13" x14ac:dyDescent="0.2">
      <c r="L17" s="47"/>
      <c r="M17" s="47"/>
    </row>
    <row r="18" spans="1:13" x14ac:dyDescent="0.2">
      <c r="L18" s="47"/>
      <c r="M18" s="47"/>
    </row>
    <row r="19" spans="1:13" x14ac:dyDescent="0.2">
      <c r="A19" s="78" t="s">
        <v>92</v>
      </c>
      <c r="B19" s="79"/>
      <c r="C19" s="78"/>
      <c r="D19" s="78"/>
      <c r="E19" s="40"/>
      <c r="F19" s="40"/>
      <c r="G19" s="40"/>
      <c r="H19" s="40"/>
      <c r="L19" s="47"/>
      <c r="M19" s="47"/>
    </row>
    <row r="20" spans="1:13" x14ac:dyDescent="0.2">
      <c r="A20" s="80" t="s">
        <v>50</v>
      </c>
      <c r="B20" s="81" t="s">
        <v>67</v>
      </c>
      <c r="C20" s="81" t="s">
        <v>30</v>
      </c>
      <c r="D20" s="81" t="s">
        <v>48</v>
      </c>
      <c r="E20" s="81" t="s">
        <v>68</v>
      </c>
      <c r="F20" s="81" t="s">
        <v>85</v>
      </c>
      <c r="G20" s="80" t="s">
        <v>93</v>
      </c>
      <c r="H20" s="82"/>
      <c r="L20" s="47"/>
      <c r="M20" s="47"/>
    </row>
    <row r="21" spans="1:13" x14ac:dyDescent="0.2">
      <c r="A21" s="35" t="s">
        <v>78</v>
      </c>
      <c r="B21" s="28">
        <v>7.09</v>
      </c>
      <c r="C21" s="28">
        <v>7.09</v>
      </c>
      <c r="D21" s="28">
        <v>0.70899999999999996</v>
      </c>
      <c r="E21" s="35">
        <v>30900203</v>
      </c>
      <c r="F21" s="97" t="s">
        <v>99</v>
      </c>
      <c r="G21" s="43" t="s">
        <v>79</v>
      </c>
      <c r="H21" s="40"/>
      <c r="K21" s="48"/>
      <c r="M21" s="47"/>
    </row>
    <row r="22" spans="1:13" x14ac:dyDescent="0.2">
      <c r="A22" s="28" t="s">
        <v>65</v>
      </c>
      <c r="B22" s="28">
        <v>5.53</v>
      </c>
      <c r="C22" s="28">
        <v>5.53</v>
      </c>
      <c r="D22" s="28">
        <v>0.55300000000000005</v>
      </c>
      <c r="E22" s="28">
        <v>30900204</v>
      </c>
      <c r="F22" s="97" t="s">
        <v>99</v>
      </c>
      <c r="G22" s="43" t="s">
        <v>79</v>
      </c>
      <c r="H22" s="84"/>
      <c r="I22" s="76"/>
      <c r="K22" s="48"/>
      <c r="M22" s="47"/>
    </row>
    <row r="23" spans="1:13" x14ac:dyDescent="0.2">
      <c r="A23" s="35" t="s">
        <v>66</v>
      </c>
      <c r="B23" s="28">
        <v>9.1</v>
      </c>
      <c r="C23" s="35">
        <v>1.3</v>
      </c>
      <c r="D23" s="35">
        <v>0.13</v>
      </c>
      <c r="E23" s="28">
        <v>30900201</v>
      </c>
      <c r="F23" s="98" t="s">
        <v>91</v>
      </c>
      <c r="G23" s="43" t="s">
        <v>76</v>
      </c>
      <c r="H23" s="84"/>
      <c r="K23" s="48"/>
      <c r="M23" s="47"/>
    </row>
    <row r="24" spans="1:13" x14ac:dyDescent="0.2">
      <c r="A24" s="28" t="s">
        <v>47</v>
      </c>
      <c r="B24" s="28">
        <v>21.84</v>
      </c>
      <c r="C24" s="28">
        <v>3.12</v>
      </c>
      <c r="D24" s="28">
        <v>0.312</v>
      </c>
      <c r="E24" s="28">
        <v>30900205</v>
      </c>
      <c r="F24" s="98" t="s">
        <v>90</v>
      </c>
      <c r="G24" s="43" t="s">
        <v>75</v>
      </c>
      <c r="H24" s="84"/>
      <c r="K24" s="48"/>
      <c r="M24" s="47"/>
    </row>
    <row r="25" spans="1:13" x14ac:dyDescent="0.2">
      <c r="A25" s="28" t="s">
        <v>46</v>
      </c>
      <c r="B25" s="28">
        <v>91</v>
      </c>
      <c r="C25" s="28">
        <v>13</v>
      </c>
      <c r="D25" s="28">
        <v>1.3</v>
      </c>
      <c r="E25" s="28">
        <v>30900202</v>
      </c>
      <c r="F25" s="98" t="s">
        <v>90</v>
      </c>
      <c r="G25" s="43" t="s">
        <v>75</v>
      </c>
      <c r="H25" s="40"/>
      <c r="K25" s="48"/>
      <c r="M25" s="47"/>
    </row>
    <row r="26" spans="1:13" x14ac:dyDescent="0.2">
      <c r="A26" s="28" t="s">
        <v>49</v>
      </c>
      <c r="B26" s="28">
        <v>9.1</v>
      </c>
      <c r="C26" s="28">
        <v>1.3</v>
      </c>
      <c r="D26" s="28">
        <v>0.13</v>
      </c>
      <c r="E26" s="28">
        <v>30900207</v>
      </c>
      <c r="F26" s="98" t="s">
        <v>90</v>
      </c>
      <c r="G26" s="43" t="s">
        <v>75</v>
      </c>
      <c r="H26" s="84"/>
      <c r="K26" s="48"/>
      <c r="M26" s="47"/>
    </row>
    <row r="28" spans="1:13" x14ac:dyDescent="0.2">
      <c r="A28" s="79" t="s">
        <v>60</v>
      </c>
      <c r="B28" s="40"/>
      <c r="C28" s="40"/>
    </row>
    <row r="29" spans="1:13" x14ac:dyDescent="0.2">
      <c r="A29" s="83"/>
      <c r="B29" s="85" t="s">
        <v>62</v>
      </c>
      <c r="C29" s="86">
        <v>0.8</v>
      </c>
    </row>
    <row r="30" spans="1:13" x14ac:dyDescent="0.2">
      <c r="A30" s="83"/>
      <c r="B30" s="85" t="s">
        <v>61</v>
      </c>
      <c r="C30" s="86">
        <v>0.5</v>
      </c>
    </row>
    <row r="31" spans="1:13" x14ac:dyDescent="0.2">
      <c r="A31" s="87"/>
      <c r="B31" s="88" t="s">
        <v>63</v>
      </c>
      <c r="C31" s="86">
        <v>0.1</v>
      </c>
    </row>
    <row r="32" spans="1:13" x14ac:dyDescent="0.2">
      <c r="A32" s="89"/>
      <c r="B32" s="90" t="s">
        <v>64</v>
      </c>
      <c r="C32" s="86">
        <v>0.95</v>
      </c>
    </row>
  </sheetData>
  <sheetProtection algorithmName="SHA-512" hashValue="BcK6YAy5c7kogo63/pHUgSRDvq4L8e7Se5av5IDL1LCBC03Cl4JMU0oVY+FcIxFeiVHG0QC3k628QQx+AALouA==" saltValue="iwHEj8GMaHdA9U6PfIMunA==" spinCount="100000" sheet="1" objects="1" scenarios="1"/>
  <phoneticPr fontId="0" type="noConversion"/>
  <dataValidations count="1">
    <dataValidation type="list" allowBlank="1" showInputMessage="1" showErrorMessage="1" sqref="A15" xr:uid="{00000000-0002-0000-0000-000000000000}">
      <formula1>$A$21:$A$26</formula1>
    </dataValidation>
  </dataValidations>
  <pageMargins left="0.75" right="0.75" top="1" bottom="1" header="0.5" footer="0.5"/>
  <pageSetup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1"/>
  <sheetViews>
    <sheetView zoomScaleNormal="100" workbookViewId="0"/>
  </sheetViews>
  <sheetFormatPr defaultRowHeight="12.75" x14ac:dyDescent="0.2"/>
  <cols>
    <col min="1" max="1" width="33.140625" style="21" customWidth="1"/>
    <col min="2" max="2" width="11.28515625" style="21" bestFit="1" customWidth="1"/>
    <col min="3" max="3" width="12.42578125" style="21" customWidth="1"/>
    <col min="4" max="16384" width="9.140625" style="21"/>
  </cols>
  <sheetData>
    <row r="1" spans="1:7" ht="15.75" x14ac:dyDescent="0.25">
      <c r="A1" s="20" t="s">
        <v>26</v>
      </c>
    </row>
    <row r="2" spans="1:7" x14ac:dyDescent="0.2">
      <c r="A2" s="27" t="s">
        <v>44</v>
      </c>
      <c r="B2" s="123"/>
      <c r="C2" s="124"/>
      <c r="D2" s="124"/>
      <c r="E2" s="124"/>
      <c r="F2" s="125"/>
    </row>
    <row r="4" spans="1:7" x14ac:dyDescent="0.2">
      <c r="A4" s="22" t="s">
        <v>42</v>
      </c>
    </row>
    <row r="5" spans="1:7" x14ac:dyDescent="0.2">
      <c r="B5" s="23" t="s">
        <v>27</v>
      </c>
      <c r="C5" s="23" t="s">
        <v>28</v>
      </c>
      <c r="G5" s="26"/>
    </row>
    <row r="6" spans="1:7" x14ac:dyDescent="0.2">
      <c r="A6" s="19" t="s">
        <v>29</v>
      </c>
      <c r="B6" s="36"/>
      <c r="C6" s="36"/>
    </row>
    <row r="7" spans="1:7" x14ac:dyDescent="0.2">
      <c r="A7" s="41" t="s">
        <v>48</v>
      </c>
      <c r="B7" s="36"/>
      <c r="C7" s="36"/>
    </row>
    <row r="8" spans="1:7" x14ac:dyDescent="0.2">
      <c r="A8" s="19" t="s">
        <v>30</v>
      </c>
      <c r="B8" s="36"/>
      <c r="C8" s="36"/>
    </row>
    <row r="9" spans="1:7" x14ac:dyDescent="0.2">
      <c r="A9" s="19" t="s">
        <v>31</v>
      </c>
      <c r="B9" s="24"/>
      <c r="C9" s="24"/>
    </row>
    <row r="10" spans="1:7" x14ac:dyDescent="0.2">
      <c r="A10" s="19" t="s">
        <v>37</v>
      </c>
      <c r="B10" s="24"/>
      <c r="C10" s="24"/>
    </row>
    <row r="11" spans="1:7" x14ac:dyDescent="0.2">
      <c r="A11" s="19" t="s">
        <v>32</v>
      </c>
      <c r="B11" s="24"/>
      <c r="C11" s="24"/>
    </row>
    <row r="12" spans="1:7" x14ac:dyDescent="0.2">
      <c r="A12" s="19" t="s">
        <v>33</v>
      </c>
      <c r="B12" s="24"/>
      <c r="C12" s="24"/>
    </row>
    <row r="13" spans="1:7" x14ac:dyDescent="0.2">
      <c r="A13" s="19" t="s">
        <v>34</v>
      </c>
      <c r="B13" s="24"/>
      <c r="C13" s="24"/>
    </row>
    <row r="14" spans="1:7" x14ac:dyDescent="0.2">
      <c r="A14" s="19" t="s">
        <v>35</v>
      </c>
      <c r="B14" s="36"/>
      <c r="C14" s="36"/>
    </row>
    <row r="15" spans="1:7" x14ac:dyDescent="0.2">
      <c r="A15" s="19" t="s">
        <v>36</v>
      </c>
      <c r="B15" s="36"/>
      <c r="C15" s="36"/>
    </row>
    <row r="17" spans="1:4" x14ac:dyDescent="0.2">
      <c r="A17" s="22" t="s">
        <v>41</v>
      </c>
      <c r="D17" s="25"/>
    </row>
    <row r="18" spans="1:4" x14ac:dyDescent="0.2">
      <c r="A18" s="37" t="s">
        <v>74</v>
      </c>
      <c r="B18" s="36"/>
      <c r="C18" s="23" t="s">
        <v>58</v>
      </c>
      <c r="D18" s="25"/>
    </row>
    <row r="19" spans="1:4" x14ac:dyDescent="0.2">
      <c r="A19" s="19" t="s">
        <v>59</v>
      </c>
      <c r="B19" s="36"/>
      <c r="C19" s="23" t="s">
        <v>38</v>
      </c>
    </row>
    <row r="20" spans="1:4" x14ac:dyDescent="0.2">
      <c r="A20" s="19" t="s">
        <v>39</v>
      </c>
      <c r="B20" s="36"/>
      <c r="C20" s="23" t="s">
        <v>40</v>
      </c>
    </row>
    <row r="21" spans="1:4" x14ac:dyDescent="0.2">
      <c r="B21" s="21" t="s">
        <v>43</v>
      </c>
    </row>
  </sheetData>
  <sheetProtection password="C97B" sheet="1" objects="1" scenarios="1"/>
  <mergeCells count="1">
    <mergeCell ref="B2:F2"/>
  </mergeCells>
  <phoneticPr fontId="5" type="noConversion"/>
  <pageMargins left="0.75" right="0.75" top="1" bottom="1" header="0.5" footer="0.5"/>
  <pageSetup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25"/>
  <sheetViews>
    <sheetView zoomScaleNormal="100" workbookViewId="0">
      <selection sqref="A1:H1"/>
    </sheetView>
  </sheetViews>
  <sheetFormatPr defaultRowHeight="12.75" x14ac:dyDescent="0.2"/>
  <cols>
    <col min="1" max="2" width="9.42578125" customWidth="1"/>
    <col min="3" max="3" width="10.28515625" customWidth="1"/>
    <col min="4" max="4" width="30" customWidth="1"/>
    <col min="5" max="5" width="7.7109375" customWidth="1"/>
    <col min="6" max="6" width="11" customWidth="1"/>
    <col min="7" max="7" width="8.85546875" customWidth="1"/>
    <col min="8" max="8" width="8.7109375" customWidth="1"/>
  </cols>
  <sheetData>
    <row r="1" spans="1:10" x14ac:dyDescent="0.2">
      <c r="A1" s="130" t="s">
        <v>80</v>
      </c>
      <c r="B1" s="131"/>
      <c r="C1" s="131"/>
      <c r="D1" s="131"/>
      <c r="E1" s="131"/>
      <c r="F1" s="131"/>
      <c r="G1" s="131"/>
      <c r="H1" s="131"/>
    </row>
    <row r="2" spans="1:10" x14ac:dyDescent="0.2">
      <c r="A2" s="11"/>
      <c r="B2" s="12"/>
      <c r="C2" s="12"/>
      <c r="D2" s="12"/>
      <c r="E2" s="12"/>
      <c r="F2" s="12"/>
      <c r="G2" s="12"/>
      <c r="H2" s="12"/>
    </row>
    <row r="3" spans="1:10" s="29" customFormat="1" x14ac:dyDescent="0.2">
      <c r="A3" s="140" t="s">
        <v>53</v>
      </c>
      <c r="B3" s="141"/>
      <c r="C3" s="128"/>
      <c r="D3" s="142" t="str">
        <f>Blasting!G15</f>
        <v xml:space="preserve"> </v>
      </c>
      <c r="E3" s="143"/>
      <c r="F3" s="143"/>
      <c r="G3" s="143"/>
      <c r="H3" s="143"/>
      <c r="I3" s="143"/>
      <c r="J3" s="144"/>
    </row>
    <row r="4" spans="1:10" s="29" customFormat="1" x14ac:dyDescent="0.2">
      <c r="A4" s="145" t="s">
        <v>54</v>
      </c>
      <c r="B4" s="145"/>
      <c r="C4" s="145"/>
      <c r="D4" s="146" t="s">
        <v>52</v>
      </c>
      <c r="E4" s="147"/>
      <c r="F4" s="147"/>
      <c r="G4" s="147"/>
      <c r="H4" s="147"/>
      <c r="I4" s="147"/>
      <c r="J4" s="148"/>
    </row>
    <row r="5" spans="1:10" s="29" customFormat="1" x14ac:dyDescent="0.2">
      <c r="A5" s="149" t="s">
        <v>55</v>
      </c>
      <c r="B5" s="150"/>
      <c r="C5" s="151"/>
      <c r="D5" s="142" t="str">
        <f>IF(Blasting!A15="","",Blasting!A15)</f>
        <v/>
      </c>
      <c r="E5" s="143"/>
      <c r="F5" s="143"/>
      <c r="G5" s="143"/>
      <c r="H5" s="143"/>
      <c r="I5" s="143"/>
      <c r="J5" s="144"/>
    </row>
    <row r="6" spans="1:10" x14ac:dyDescent="0.2">
      <c r="A6" s="132" t="s">
        <v>3</v>
      </c>
      <c r="B6" s="133"/>
      <c r="C6" s="134"/>
      <c r="D6" s="135">
        <f>IF('Permit Limits'!B18&gt;0,'Permit Limits'!B18/1000,Blasting!D9/1000)</f>
        <v>0</v>
      </c>
      <c r="E6" s="136"/>
      <c r="F6" s="137" t="s">
        <v>25</v>
      </c>
      <c r="G6" s="138"/>
      <c r="H6" s="139"/>
      <c r="I6" s="132" t="s">
        <v>4</v>
      </c>
      <c r="J6" s="134"/>
    </row>
    <row r="7" spans="1:10" x14ac:dyDescent="0.2">
      <c r="A7" s="16"/>
      <c r="B7" s="16"/>
      <c r="C7" s="16"/>
      <c r="D7" s="17"/>
      <c r="E7" s="15"/>
      <c r="F7" s="13"/>
      <c r="G7" s="13"/>
      <c r="H7" s="13"/>
      <c r="I7" s="14"/>
      <c r="J7" s="14"/>
    </row>
    <row r="8" spans="1:10" x14ac:dyDescent="0.2">
      <c r="A8" s="126" t="s">
        <v>5</v>
      </c>
      <c r="B8" s="127"/>
      <c r="C8" s="127"/>
      <c r="D8" s="127"/>
      <c r="E8" s="127"/>
      <c r="F8" s="127"/>
      <c r="G8" s="127"/>
      <c r="H8" s="127"/>
      <c r="I8" s="127"/>
      <c r="J8" s="128"/>
    </row>
    <row r="9" spans="1:10" x14ac:dyDescent="0.2">
      <c r="A9" s="1">
        <v>14</v>
      </c>
      <c r="B9" s="1">
        <v>15</v>
      </c>
      <c r="C9" s="1">
        <v>16</v>
      </c>
      <c r="D9" s="1">
        <v>17</v>
      </c>
      <c r="E9" s="1">
        <v>18</v>
      </c>
      <c r="F9" s="1">
        <v>19</v>
      </c>
      <c r="G9" s="1">
        <v>20</v>
      </c>
      <c r="H9" s="1">
        <v>21</v>
      </c>
      <c r="I9" s="1">
        <v>22</v>
      </c>
      <c r="J9" s="1">
        <v>23</v>
      </c>
    </row>
    <row r="10" spans="1:10" ht="58.5" customHeight="1" x14ac:dyDescent="0.2">
      <c r="A10" s="8" t="s">
        <v>6</v>
      </c>
      <c r="B10" s="8" t="s">
        <v>7</v>
      </c>
      <c r="C10" s="8" t="s">
        <v>8</v>
      </c>
      <c r="D10" s="8" t="s">
        <v>9</v>
      </c>
      <c r="E10" s="8" t="s">
        <v>10</v>
      </c>
      <c r="F10" s="8" t="s">
        <v>11</v>
      </c>
      <c r="G10" s="8" t="s">
        <v>12</v>
      </c>
      <c r="H10" s="8" t="s">
        <v>13</v>
      </c>
      <c r="I10" s="8" t="s">
        <v>14</v>
      </c>
      <c r="J10" s="8" t="s">
        <v>15</v>
      </c>
    </row>
    <row r="11" spans="1:10" x14ac:dyDescent="0.2">
      <c r="A11" s="9" t="s">
        <v>16</v>
      </c>
      <c r="B11" s="30" t="str">
        <f>Blasting!E15</f>
        <v xml:space="preserve"> </v>
      </c>
      <c r="C11" s="31" t="str">
        <f>IF(Blasting!B15="","","lbs/1000 lbs")</f>
        <v/>
      </c>
      <c r="D11" s="42" t="str">
        <f>IF(Blasting!E15&gt;0,Blasting!F15," ")</f>
        <v xml:space="preserve"> </v>
      </c>
      <c r="E11" s="32"/>
      <c r="F11" s="38" t="str">
        <f>IF(Blasting!B15="","",D6*B11)</f>
        <v/>
      </c>
      <c r="G11" s="32">
        <f>IF(Blasting!D10="",0,Blasting!D10)</f>
        <v>0</v>
      </c>
      <c r="H11" s="32"/>
      <c r="I11" s="38" t="str">
        <f>IF(Blasting!B15="","",IF('Permit Limits'!B7&gt;0,'Permit Limits'!B7,(IF(G11=0,"",F11*((100-G11)/100)))))</f>
        <v/>
      </c>
      <c r="J11" s="33" t="str">
        <f>IF(Blasting!$B$15="","",IF('Permit Limits'!C7&gt;0,'Permit Limits'!C7,IF('Permit Limits'!$B$19&gt;0,'Permit Limits'!$B$19/1000*B11*((100-G11)/100)/2000,IF('Permit Limits'!$B$20&gt;0,'Permit Limits'!$B$20*$D$6*B11*((100-G11)/100)/2000,IF('Permit Limits'!B7&gt;0,'Permit Limits'!B7*8760/2000,IF(G11=0,F11*8760/2000,I11*8760/2000))))))</f>
        <v/>
      </c>
    </row>
    <row r="12" spans="1:10" x14ac:dyDescent="0.2">
      <c r="A12" s="9" t="s">
        <v>17</v>
      </c>
      <c r="B12" s="30" t="str">
        <f>Blasting!D15</f>
        <v xml:space="preserve"> </v>
      </c>
      <c r="C12" s="31" t="str">
        <f>IF(Blasting!B15&gt;0,("lbs/1000 lbs"),(" "))</f>
        <v xml:space="preserve"> </v>
      </c>
      <c r="D12" s="42" t="str">
        <f>IF(Blasting!D15&gt;0,Blasting!F15," ")</f>
        <v xml:space="preserve"> </v>
      </c>
      <c r="E12" s="32"/>
      <c r="F12" s="38" t="str">
        <f>IF(Blasting!B15="","",D6*B12)</f>
        <v/>
      </c>
      <c r="G12" s="32">
        <f>IF(Blasting!D10="",0,Blasting!D10)</f>
        <v>0</v>
      </c>
      <c r="H12" s="32"/>
      <c r="I12" s="38" t="str">
        <f>IF(Blasting!B16="","",IF('Permit Limits'!B8&gt;0,'Permit Limits'!B8,(IF(G12=0,"",F12*((100-G12)/100)))))</f>
        <v/>
      </c>
      <c r="J12" s="33" t="str">
        <f>IF(Blasting!$B$15="","",IF('Permit Limits'!C8&gt;0,'Permit Limits'!C8,IF('Permit Limits'!$B$19&gt;0,'Permit Limits'!$B$19/1000*B12*((100-G12)/100)/2000,IF('Permit Limits'!$B$20&gt;0,'Permit Limits'!$B$20*$D$6*B12*((100-G12)/100)/2000,IF('Permit Limits'!B8&gt;0,'Permit Limits'!B8*8760/2000,IF(G12=0,F12*8760/2000,I12*8760/2000))))))</f>
        <v/>
      </c>
    </row>
    <row r="13" spans="1:10" x14ac:dyDescent="0.2">
      <c r="A13" s="9" t="s">
        <v>18</v>
      </c>
      <c r="B13" s="1"/>
      <c r="C13" s="4"/>
      <c r="D13" s="4"/>
      <c r="E13" s="2"/>
      <c r="F13" s="2"/>
      <c r="G13" s="2"/>
      <c r="H13" s="3"/>
      <c r="I13" s="2"/>
      <c r="J13" s="2"/>
    </row>
    <row r="14" spans="1:10" x14ac:dyDescent="0.2">
      <c r="A14" s="9" t="s">
        <v>19</v>
      </c>
      <c r="B14" s="1"/>
      <c r="C14" s="4"/>
      <c r="D14" s="4"/>
      <c r="E14" s="3"/>
      <c r="F14" s="2"/>
      <c r="G14" s="2"/>
      <c r="H14" s="3"/>
      <c r="I14" s="2"/>
      <c r="J14" s="2"/>
    </row>
    <row r="15" spans="1:10" x14ac:dyDescent="0.2">
      <c r="A15" s="9" t="s">
        <v>20</v>
      </c>
      <c r="B15" s="1"/>
      <c r="C15" s="4"/>
      <c r="D15" s="4"/>
      <c r="E15" s="3"/>
      <c r="F15" s="2"/>
      <c r="G15" s="2"/>
      <c r="H15" s="3"/>
      <c r="I15" s="2"/>
      <c r="J15" s="2"/>
    </row>
    <row r="16" spans="1:10" x14ac:dyDescent="0.2">
      <c r="A16" s="9" t="s">
        <v>21</v>
      </c>
      <c r="B16" s="1"/>
      <c r="C16" s="4"/>
      <c r="D16" s="4"/>
      <c r="E16" s="3"/>
      <c r="F16" s="2"/>
      <c r="G16" s="2"/>
      <c r="H16" s="3"/>
      <c r="I16" s="2"/>
      <c r="J16" s="2"/>
    </row>
    <row r="17" spans="1:10" x14ac:dyDescent="0.2">
      <c r="A17" s="9" t="s">
        <v>22</v>
      </c>
      <c r="B17" s="1"/>
      <c r="C17" s="4"/>
      <c r="D17" s="4"/>
      <c r="E17" s="3"/>
      <c r="F17" s="2"/>
      <c r="G17" s="2"/>
      <c r="H17" s="3"/>
      <c r="I17" s="2"/>
      <c r="J17" s="2"/>
    </row>
    <row r="18" spans="1:10" x14ac:dyDescent="0.2">
      <c r="A18" s="9" t="s">
        <v>23</v>
      </c>
      <c r="B18" s="1"/>
      <c r="C18" s="4"/>
      <c r="D18" s="4"/>
      <c r="E18" s="3"/>
      <c r="F18" s="2"/>
      <c r="G18" s="2"/>
      <c r="H18" s="3"/>
      <c r="I18" s="2"/>
      <c r="J18" s="2"/>
    </row>
    <row r="19" spans="1:10" x14ac:dyDescent="0.2">
      <c r="A19" s="126" t="s">
        <v>24</v>
      </c>
      <c r="B19" s="127"/>
      <c r="C19" s="127"/>
      <c r="D19" s="127"/>
      <c r="E19" s="127"/>
      <c r="F19" s="127"/>
      <c r="G19" s="127"/>
      <c r="H19" s="127"/>
      <c r="I19" s="127"/>
      <c r="J19" s="129"/>
    </row>
    <row r="20" spans="1:10" ht="14.25" customHeight="1" x14ac:dyDescent="0.2">
      <c r="A20" s="10"/>
      <c r="B20" s="6"/>
      <c r="C20" s="7"/>
      <c r="D20" s="7"/>
      <c r="E20" s="3"/>
      <c r="F20" s="2"/>
      <c r="G20" s="2"/>
      <c r="H20" s="3"/>
      <c r="I20" s="2"/>
      <c r="J20" s="18"/>
    </row>
    <row r="21" spans="1:10" x14ac:dyDescent="0.2">
      <c r="A21" s="10"/>
      <c r="B21" s="6"/>
      <c r="C21" s="7"/>
      <c r="D21" s="7"/>
      <c r="E21" s="3"/>
      <c r="F21" s="2"/>
      <c r="G21" s="2"/>
      <c r="H21" s="3"/>
      <c r="I21" s="2"/>
      <c r="J21" s="18"/>
    </row>
    <row r="22" spans="1:10" x14ac:dyDescent="0.2">
      <c r="A22" s="10"/>
      <c r="B22" s="6"/>
      <c r="C22" s="7"/>
      <c r="D22" s="7"/>
      <c r="E22" s="3"/>
      <c r="F22" s="2"/>
      <c r="G22" s="2"/>
      <c r="H22" s="3"/>
      <c r="I22" s="2"/>
      <c r="J22" s="18"/>
    </row>
    <row r="23" spans="1:10" ht="14.25" customHeight="1" x14ac:dyDescent="0.2">
      <c r="A23" s="10"/>
      <c r="B23" s="6"/>
      <c r="C23" s="7"/>
      <c r="D23" s="7"/>
      <c r="E23" s="3"/>
      <c r="F23" s="2"/>
      <c r="G23" s="2"/>
      <c r="H23" s="3"/>
      <c r="I23" s="2"/>
      <c r="J23" s="18"/>
    </row>
    <row r="24" spans="1:10" x14ac:dyDescent="0.2">
      <c r="A24" s="5"/>
      <c r="B24" s="6"/>
      <c r="C24" s="7"/>
      <c r="D24" s="7"/>
      <c r="E24" s="3"/>
      <c r="F24" s="2"/>
      <c r="G24" s="2"/>
      <c r="H24" s="3"/>
      <c r="I24" s="2"/>
      <c r="J24" s="2"/>
    </row>
    <row r="25" spans="1:10" x14ac:dyDescent="0.2">
      <c r="A25" s="5"/>
      <c r="B25" s="6"/>
      <c r="C25" s="7"/>
      <c r="D25" s="7"/>
      <c r="E25" s="3"/>
      <c r="F25" s="2"/>
      <c r="G25" s="2"/>
      <c r="H25" s="3"/>
      <c r="I25" s="2"/>
      <c r="J25" s="2"/>
    </row>
  </sheetData>
  <sheetProtection algorithmName="SHA-512" hashValue="2clHw/yqiAi2+LLKo1MD38A4sWfYaH4VawQx1MboQTJS1IPGzzqK8ab+y1coFxA51eybHnIbYo7JW1FpraKCQg==" saltValue="Ha2+piDVUhP663PosZ/dqQ==" spinCount="100000" sheet="1" objects="1" scenarios="1"/>
  <mergeCells count="13">
    <mergeCell ref="A8:J8"/>
    <mergeCell ref="A19:J19"/>
    <mergeCell ref="A1:H1"/>
    <mergeCell ref="A6:C6"/>
    <mergeCell ref="D6:E6"/>
    <mergeCell ref="F6:H6"/>
    <mergeCell ref="A3:C3"/>
    <mergeCell ref="D3:J3"/>
    <mergeCell ref="A4:C4"/>
    <mergeCell ref="D4:J4"/>
    <mergeCell ref="A5:C5"/>
    <mergeCell ref="D5:J5"/>
    <mergeCell ref="I6:J6"/>
  </mergeCells>
  <phoneticPr fontId="5" type="noConversion"/>
  <pageMargins left="0.5" right="0.5" top="1" bottom="1" header="0.5" footer="0.5"/>
  <pageSetup orientation="portrait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6"/>
  <sheetViews>
    <sheetView zoomScaleNormal="100" workbookViewId="0"/>
  </sheetViews>
  <sheetFormatPr defaultRowHeight="12.75" x14ac:dyDescent="0.2"/>
  <cols>
    <col min="1" max="1" width="34.7109375" style="21" customWidth="1"/>
    <col min="2" max="2" width="25" style="21" bestFit="1" customWidth="1"/>
    <col min="3" max="3" width="10.140625" style="21" bestFit="1" customWidth="1"/>
    <col min="4" max="4" width="14.28515625" style="21" customWidth="1"/>
    <col min="5" max="5" width="14.42578125" style="21" customWidth="1"/>
    <col min="6" max="6" width="11.28515625" style="21" bestFit="1" customWidth="1"/>
    <col min="7" max="16384" width="9.140625" style="21"/>
  </cols>
  <sheetData>
    <row r="1" spans="1:6" ht="15.75" x14ac:dyDescent="0.25">
      <c r="A1" s="103" t="s">
        <v>81</v>
      </c>
      <c r="B1" s="104"/>
      <c r="C1" s="104"/>
      <c r="D1" s="104"/>
      <c r="E1" s="104"/>
      <c r="F1" s="105"/>
    </row>
    <row r="2" spans="1:6" ht="14.25" x14ac:dyDescent="0.2">
      <c r="A2" s="106" t="s">
        <v>106</v>
      </c>
      <c r="B2" s="106"/>
      <c r="C2" s="106"/>
      <c r="D2" s="106"/>
      <c r="E2" s="106"/>
      <c r="F2" s="105"/>
    </row>
    <row r="3" spans="1:6" ht="15" x14ac:dyDescent="0.25">
      <c r="A3" s="107"/>
      <c r="B3" s="104"/>
      <c r="C3" s="104"/>
      <c r="D3" s="104"/>
      <c r="E3" s="104"/>
      <c r="F3" s="105"/>
    </row>
    <row r="4" spans="1:6" ht="15" x14ac:dyDescent="0.25">
      <c r="A4" s="108" t="s">
        <v>101</v>
      </c>
      <c r="B4" s="104"/>
      <c r="C4" s="104"/>
      <c r="D4" s="104"/>
      <c r="E4" s="104"/>
      <c r="F4" s="109"/>
    </row>
    <row r="5" spans="1:6" ht="15" x14ac:dyDescent="0.25">
      <c r="A5" s="110" t="s">
        <v>108</v>
      </c>
      <c r="B5" s="111" t="str">
        <f>IF(Blasting!C5="",(""),( Blasting!C5))</f>
        <v/>
      </c>
      <c r="C5" s="104"/>
      <c r="D5" s="109"/>
      <c r="E5" s="112"/>
    </row>
    <row r="6" spans="1:6" ht="15" x14ac:dyDescent="0.25">
      <c r="A6" s="110" t="s">
        <v>87</v>
      </c>
      <c r="B6" s="111" t="str">
        <f>Blasting!G15</f>
        <v xml:space="preserve"> </v>
      </c>
      <c r="C6" s="104"/>
      <c r="D6" s="109"/>
      <c r="E6" s="112"/>
    </row>
    <row r="7" spans="1:6" ht="15" x14ac:dyDescent="0.25">
      <c r="A7" s="113" t="s">
        <v>82</v>
      </c>
      <c r="B7" s="111" t="s">
        <v>52</v>
      </c>
      <c r="C7" s="114"/>
      <c r="D7" s="114"/>
      <c r="E7" s="112"/>
    </row>
    <row r="8" spans="1:6" ht="15" x14ac:dyDescent="0.25">
      <c r="A8" s="115" t="s">
        <v>83</v>
      </c>
      <c r="B8" s="122" t="str">
        <f>IF(Blasting!B15&gt;0,Blasting!B15/1000,IF(Blasting!C15&gt;0,Blasting!C15*Blasting!D9/1000," "))</f>
        <v xml:space="preserve"> </v>
      </c>
      <c r="C8" s="109"/>
      <c r="D8" s="109"/>
    </row>
    <row r="9" spans="1:6" ht="15" x14ac:dyDescent="0.25">
      <c r="A9" s="113" t="s">
        <v>84</v>
      </c>
      <c r="B9" s="111" t="s">
        <v>25</v>
      </c>
      <c r="C9" s="107"/>
      <c r="D9" s="114"/>
    </row>
    <row r="10" spans="1:6" ht="15" x14ac:dyDescent="0.25">
      <c r="A10" s="115" t="s">
        <v>88</v>
      </c>
      <c r="B10" s="111" t="s">
        <v>89</v>
      </c>
      <c r="C10" s="107"/>
      <c r="D10" s="114"/>
    </row>
    <row r="11" spans="1:6" ht="15" x14ac:dyDescent="0.25">
      <c r="A11" s="116" t="s">
        <v>86</v>
      </c>
      <c r="B11" s="95" t="str">
        <f>IF(Blasting!A15="","",Blasting!A15)</f>
        <v/>
      </c>
      <c r="C11" s="77"/>
      <c r="D11" s="77"/>
    </row>
    <row r="12" spans="1:6" ht="15" x14ac:dyDescent="0.25">
      <c r="A12" s="107"/>
      <c r="B12" s="107"/>
      <c r="C12" s="107"/>
      <c r="D12" s="117"/>
      <c r="E12" s="107"/>
      <c r="F12" s="104"/>
    </row>
    <row r="13" spans="1:6" ht="15" x14ac:dyDescent="0.25">
      <c r="A13" s="108" t="s">
        <v>102</v>
      </c>
      <c r="B13" s="107"/>
      <c r="C13" s="107"/>
      <c r="D13" s="107"/>
      <c r="E13" s="107"/>
      <c r="F13" s="107"/>
    </row>
    <row r="14" spans="1:6" ht="45" customHeight="1" x14ac:dyDescent="0.25">
      <c r="A14" s="118" t="s">
        <v>94</v>
      </c>
      <c r="B14" s="118" t="s">
        <v>85</v>
      </c>
      <c r="C14" s="118" t="s">
        <v>103</v>
      </c>
      <c r="D14" s="118" t="s">
        <v>8</v>
      </c>
      <c r="E14" s="118" t="s">
        <v>105</v>
      </c>
      <c r="F14" s="118" t="s">
        <v>97</v>
      </c>
    </row>
    <row r="15" spans="1:6" x14ac:dyDescent="0.2">
      <c r="A15" s="119" t="s">
        <v>95</v>
      </c>
      <c r="B15" s="119" t="str">
        <f>IF(Blasting!E15&gt;0,Blasting!F15," ")</f>
        <v xml:space="preserve"> </v>
      </c>
      <c r="C15" s="120" t="str">
        <f>Blasting!E15</f>
        <v xml:space="preserve"> </v>
      </c>
      <c r="D15" s="121" t="s">
        <v>104</v>
      </c>
      <c r="E15" s="121">
        <f>IF(Blasting!D10="",0,Blasting!D10)</f>
        <v>0</v>
      </c>
      <c r="F15" s="120" t="e">
        <f>IF(Blasting!D15&gt;0,B8*C15*((100-E15)/100)/2000,"")</f>
        <v>#VALUE!</v>
      </c>
    </row>
    <row r="16" spans="1:6" x14ac:dyDescent="0.2">
      <c r="A16" s="119" t="s">
        <v>96</v>
      </c>
      <c r="B16" s="119" t="str">
        <f>IF(Blasting!D15&gt;0,Blasting!F15," ")</f>
        <v xml:space="preserve"> </v>
      </c>
      <c r="C16" s="120" t="str">
        <f>Blasting!D15</f>
        <v xml:space="preserve"> </v>
      </c>
      <c r="D16" s="121" t="s">
        <v>104</v>
      </c>
      <c r="E16" s="121">
        <f>IF(Blasting!D10="",0,Blasting!D10)</f>
        <v>0</v>
      </c>
      <c r="F16" s="120" t="e">
        <f>IF(Blasting!D15&gt;0,B8*C16*((100-E16)/100)/2000," ")</f>
        <v>#VALUE!</v>
      </c>
    </row>
  </sheetData>
  <sheetProtection algorithmName="SHA-512" hashValue="qXQwyfnVT0MB6VE/dYVOnmOYMseCTsnZ38Xqmy8tpDODngAsJyMwa86BAGBZ3YyCSdEeCZNodo9L/YSpm6G9Zw==" saltValue="qTONpM06qVNwCnk1loqeEw==" spinCount="100000" sheet="1" objects="1" scenarios="1"/>
  <phoneticPr fontId="5" type="noConversion"/>
  <pageMargins left="0.75" right="0.75" top="1" bottom="1" header="0.5" footer="0.5"/>
  <pageSetup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Blasting</vt:lpstr>
      <vt:lpstr>Permit Limits</vt:lpstr>
      <vt:lpstr>INV-3</vt:lpstr>
      <vt:lpstr>Process Emissions</vt:lpstr>
    </vt:vector>
  </TitlesOfParts>
  <Company>iwrc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 Gedlinske</dc:creator>
  <cp:lastModifiedBy>Jennifer L Wittenburg</cp:lastModifiedBy>
  <cp:lastPrinted>2022-10-06T20:04:23Z</cp:lastPrinted>
  <dcterms:created xsi:type="dcterms:W3CDTF">1999-10-20T15:39:50Z</dcterms:created>
  <dcterms:modified xsi:type="dcterms:W3CDTF">2023-04-28T19:08:02Z</dcterms:modified>
</cp:coreProperties>
</file>