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18 Calculator\"/>
    </mc:Choice>
  </mc:AlternateContent>
  <bookViews>
    <workbookView xWindow="285" yWindow="-15" windowWidth="17220" windowHeight="11580"/>
  </bookViews>
  <sheets>
    <sheet name="Welding" sheetId="2" r:id="rId1"/>
    <sheet name="Permit Limits" sheetId="6" state="hidden" r:id="rId2"/>
    <sheet name="INV-3" sheetId="4" state="hidden" r:id="rId3"/>
    <sheet name="INV-4" sheetId="5" r:id="rId4"/>
    <sheet name="EF's" sheetId="3" r:id="rId5"/>
  </sheets>
  <definedNames>
    <definedName name="_xlnm.Print_Area" localSheetId="2">'INV-3'!$A$1:$J$23</definedName>
    <definedName name="_xlnm.Print_Area" localSheetId="3">'INV-4'!$A$1:$H$23</definedName>
  </definedNames>
  <calcPr calcId="162913"/>
</workbook>
</file>

<file path=xl/calcChain.xml><?xml version="1.0" encoding="utf-8"?>
<calcChain xmlns="http://schemas.openxmlformats.org/spreadsheetml/2006/main">
  <c r="P13" i="2" l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N29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P12" i="2"/>
  <c r="N12" i="2"/>
  <c r="L12" i="2"/>
  <c r="J12" i="2"/>
  <c r="H12" i="2"/>
  <c r="G35" i="2"/>
  <c r="F12" i="2"/>
  <c r="G12" i="2"/>
  <c r="D12" i="2"/>
  <c r="G33" i="2"/>
  <c r="E7" i="2"/>
  <c r="D4" i="4"/>
  <c r="M13" i="2"/>
  <c r="M14" i="2"/>
  <c r="M15" i="2"/>
  <c r="G10" i="4"/>
  <c r="I10" i="4" s="1"/>
  <c r="G9" i="4"/>
  <c r="E13" i="2"/>
  <c r="Q13" i="2" s="1"/>
  <c r="E14" i="2"/>
  <c r="Q14" i="2" s="1"/>
  <c r="E15" i="2"/>
  <c r="Q15" i="2" s="1"/>
  <c r="E16" i="2"/>
  <c r="Q16" i="2" s="1"/>
  <c r="E17" i="2"/>
  <c r="Q17" i="2" s="1"/>
  <c r="E18" i="2"/>
  <c r="Q18" i="2" s="1"/>
  <c r="E19" i="2"/>
  <c r="Q19" i="2" s="1"/>
  <c r="E20" i="2"/>
  <c r="Q20" i="2" s="1"/>
  <c r="E21" i="2"/>
  <c r="Q21" i="2" s="1"/>
  <c r="E22" i="2"/>
  <c r="Q22" i="2" s="1"/>
  <c r="E23" i="2"/>
  <c r="Q23" i="2" s="1"/>
  <c r="E24" i="2"/>
  <c r="Q24" i="2" s="1"/>
  <c r="E25" i="2"/>
  <c r="Q25" i="2" s="1"/>
  <c r="E26" i="2"/>
  <c r="Q26" i="2" s="1"/>
  <c r="E27" i="2"/>
  <c r="Q27" i="2" s="1"/>
  <c r="E28" i="2"/>
  <c r="Q28" i="2" s="1"/>
  <c r="E29" i="2"/>
  <c r="Q29" i="2" s="1"/>
  <c r="C30" i="2"/>
  <c r="D4" i="5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K12" i="2"/>
  <c r="K13" i="2"/>
  <c r="K14" i="2"/>
  <c r="K15" i="2"/>
  <c r="K30" i="2" s="1"/>
  <c r="C36" i="2" s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F9" i="5"/>
  <c r="F10" i="5"/>
  <c r="M12" i="2"/>
  <c r="I9" i="4"/>
  <c r="G39" i="2"/>
  <c r="G36" i="2"/>
  <c r="G37" i="2"/>
  <c r="B21" i="5" s="1"/>
  <c r="G38" i="2"/>
  <c r="B22" i="4"/>
  <c r="M30" i="2"/>
  <c r="C37" i="2" s="1"/>
  <c r="G30" i="2"/>
  <c r="C34" i="2" s="1"/>
  <c r="H21" i="5"/>
  <c r="C9" i="4"/>
  <c r="B9" i="4"/>
  <c r="F9" i="4"/>
  <c r="J9" i="4"/>
  <c r="K9" i="4"/>
  <c r="I9" i="5"/>
  <c r="D10" i="5"/>
  <c r="B10" i="4"/>
  <c r="F10" i="4"/>
  <c r="J10" i="4"/>
  <c r="K10" i="4"/>
  <c r="I10" i="5"/>
  <c r="C10" i="5"/>
  <c r="C10" i="4"/>
  <c r="D9" i="5"/>
  <c r="D9" i="4"/>
  <c r="D10" i="4"/>
  <c r="C9" i="5"/>
  <c r="G34" i="2"/>
  <c r="I12" i="2"/>
  <c r="I30" i="2" s="1"/>
  <c r="C35" i="2" s="1"/>
  <c r="E12" i="2"/>
  <c r="E30" i="2"/>
  <c r="C33" i="2" s="1"/>
  <c r="B10" i="5"/>
  <c r="H10" i="5"/>
  <c r="O12" i="2"/>
  <c r="O30" i="2" s="1"/>
  <c r="C38" i="2" s="1"/>
  <c r="C20" i="5"/>
  <c r="F20" i="5"/>
  <c r="I20" i="4"/>
  <c r="B20" i="4"/>
  <c r="F20" i="4"/>
  <c r="J20" i="4"/>
  <c r="K20" i="4"/>
  <c r="I20" i="5" s="1"/>
  <c r="B20" i="5"/>
  <c r="C20" i="4"/>
  <c r="D20" i="4"/>
  <c r="H20" i="5"/>
  <c r="G20" i="4"/>
  <c r="D20" i="5"/>
  <c r="B19" i="5"/>
  <c r="B19" i="4"/>
  <c r="F19" i="4"/>
  <c r="D19" i="5"/>
  <c r="F19" i="5"/>
  <c r="H19" i="5"/>
  <c r="C19" i="5"/>
  <c r="G19" i="4"/>
  <c r="D19" i="4"/>
  <c r="I19" i="4"/>
  <c r="C19" i="4"/>
  <c r="D21" i="5"/>
  <c r="D21" i="4"/>
  <c r="C21" i="5"/>
  <c r="C21" i="4"/>
  <c r="J21" i="4"/>
  <c r="K21" i="4"/>
  <c r="I21" i="5" s="1"/>
  <c r="B23" i="4"/>
  <c r="F23" i="4"/>
  <c r="J23" i="4"/>
  <c r="K23" i="4"/>
  <c r="I23" i="5" s="1"/>
  <c r="G23" i="4"/>
  <c r="D23" i="5"/>
  <c r="I23" i="4"/>
  <c r="F23" i="5"/>
  <c r="D23" i="4"/>
  <c r="C23" i="4"/>
  <c r="C23" i="5"/>
  <c r="I22" i="4"/>
  <c r="I21" i="4"/>
  <c r="F21" i="4"/>
  <c r="B21" i="4"/>
  <c r="G21" i="4"/>
  <c r="F22" i="4"/>
  <c r="B22" i="5"/>
  <c r="F22" i="5"/>
  <c r="H22" i="5"/>
  <c r="B9" i="5"/>
  <c r="H9" i="5"/>
  <c r="Q12" i="2"/>
  <c r="B23" i="5"/>
  <c r="H23" i="5"/>
  <c r="J19" i="4"/>
  <c r="K19" i="4"/>
  <c r="I19" i="5"/>
  <c r="G22" i="4"/>
  <c r="J22" i="4"/>
  <c r="K22" i="4"/>
  <c r="I22" i="5"/>
  <c r="D22" i="5"/>
  <c r="C22" i="4"/>
  <c r="D22" i="4"/>
  <c r="C22" i="5"/>
  <c r="D18" i="4"/>
  <c r="D18" i="5"/>
  <c r="B18" i="4"/>
  <c r="F18" i="4"/>
  <c r="F18" i="5"/>
  <c r="B18" i="5"/>
  <c r="C18" i="5"/>
  <c r="C18" i="4"/>
  <c r="G18" i="4"/>
  <c r="I18" i="4"/>
  <c r="H18" i="5"/>
  <c r="J18" i="4"/>
  <c r="K18" i="4"/>
  <c r="I18" i="5"/>
  <c r="Q30" i="2" l="1"/>
  <c r="C39" i="2" s="1"/>
  <c r="F21" i="5"/>
</calcChain>
</file>

<file path=xl/sharedStrings.xml><?xml version="1.0" encoding="utf-8"?>
<sst xmlns="http://schemas.openxmlformats.org/spreadsheetml/2006/main" count="230" uniqueCount="142">
  <si>
    <t>TOTALS</t>
  </si>
  <si>
    <t>Usage lbs/yr</t>
  </si>
  <si>
    <t>Mn EF lbs/1,000lbs</t>
  </si>
  <si>
    <t>Mn tons/yr</t>
  </si>
  <si>
    <t>Ni</t>
  </si>
  <si>
    <t>Ni EF lbs/1,000lbs</t>
  </si>
  <si>
    <t>Ni tons/yr</t>
  </si>
  <si>
    <t>Cr EF lbs/1,000lbs</t>
  </si>
  <si>
    <t>Cr tons/yr</t>
  </si>
  <si>
    <t>lbs/1,000 lbs</t>
  </si>
  <si>
    <t>Mn</t>
  </si>
  <si>
    <t>Cr</t>
  </si>
  <si>
    <t>Co EF lbs/1,000lbs</t>
  </si>
  <si>
    <t>Co tons/yr</t>
  </si>
  <si>
    <t>Co</t>
  </si>
  <si>
    <t>Actual Emission Factor</t>
  </si>
  <si>
    <t>Number of Welding Units =</t>
  </si>
  <si>
    <t>Emission Year:</t>
  </si>
  <si>
    <t>Facility Name:</t>
  </si>
  <si>
    <t>SMAW - E11018</t>
  </si>
  <si>
    <t>SMAW - E308</t>
  </si>
  <si>
    <t>SMAW - E310</t>
  </si>
  <si>
    <t>SMAW - E316</t>
  </si>
  <si>
    <t>SMAW - E410</t>
  </si>
  <si>
    <t>SMAW - E6010</t>
  </si>
  <si>
    <t>SMAW - E6011</t>
  </si>
  <si>
    <t>SMAW - E6012</t>
  </si>
  <si>
    <t>SMAW - E6013</t>
  </si>
  <si>
    <t>SMAW - E7018</t>
  </si>
  <si>
    <t>SMAW - E7024</t>
  </si>
  <si>
    <t>SMAW - E7028</t>
  </si>
  <si>
    <t>SMAW - E8018</t>
  </si>
  <si>
    <t>SMAW - E9015</t>
  </si>
  <si>
    <t>SMAW - E9018</t>
  </si>
  <si>
    <t>SMAW - ECoCr</t>
  </si>
  <si>
    <t>SMAW - ENi-Cl</t>
  </si>
  <si>
    <t>SMAW - ENiCrMo</t>
  </si>
  <si>
    <t>SMAW - Eni-Cu</t>
  </si>
  <si>
    <t>SMAW - 14Mn-2Cr</t>
  </si>
  <si>
    <t>SMAW - Aluminum</t>
  </si>
  <si>
    <t>GMAW - E308L</t>
  </si>
  <si>
    <t>GMAW - E70S</t>
  </si>
  <si>
    <t>GMAW - ER1260</t>
  </si>
  <si>
    <t>GMAW - ER5154</t>
  </si>
  <si>
    <t>GMAW - ER316</t>
  </si>
  <si>
    <t>GMAW - ERNiCrMo</t>
  </si>
  <si>
    <t>GMAW - ERNiCu</t>
  </si>
  <si>
    <t>GMAW - Aluminum</t>
  </si>
  <si>
    <t>FCAW - E110</t>
  </si>
  <si>
    <t>FCAW - E11018</t>
  </si>
  <si>
    <t>FCAW - E308LT</t>
  </si>
  <si>
    <t>FCAW - E316LT</t>
  </si>
  <si>
    <t>FCAW - E70T</t>
  </si>
  <si>
    <t>FCAW - E71T</t>
  </si>
  <si>
    <t>FCAW - Aluminum</t>
  </si>
  <si>
    <t>SAW - EM12K</t>
  </si>
  <si>
    <t>PM</t>
  </si>
  <si>
    <t>Pb</t>
  </si>
  <si>
    <t xml:space="preserve">            Form INV-3 EMISSION UNIT DESCRIPTION - POTENTIAL EMISSIONS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</si>
  <si>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</si>
  <si>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</si>
  <si>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</si>
  <si>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</si>
  <si>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</si>
  <si>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</si>
  <si>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</si>
  <si>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</si>
  <si>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</si>
  <si>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</si>
  <si>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</si>
  <si>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</si>
  <si>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</si>
  <si>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</si>
  <si>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</si>
  <si>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</si>
  <si>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</si>
  <si>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</si>
  <si>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</si>
  <si>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</si>
  <si>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</si>
  <si>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</si>
  <si>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7)    Raw Material</t>
  </si>
  <si>
    <t>9) Units Raw Material</t>
  </si>
  <si>
    <t>Source of E.F.</t>
  </si>
  <si>
    <t>Actual Emissions (Tons/Yr)</t>
  </si>
  <si>
    <t>1000 Pounds</t>
  </si>
  <si>
    <t>Permit Limits</t>
  </si>
  <si>
    <t>lb/hr</t>
  </si>
  <si>
    <t>ton/yr</t>
  </si>
  <si>
    <t>Particulate Matter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</si>
  <si>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</si>
  <si>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</si>
  <si>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</si>
  <si>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</si>
  <si>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</si>
  <si>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</si>
  <si>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</si>
  <si>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</si>
  <si>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Welding Wire/Rod</t>
  </si>
  <si>
    <t>1000 lbs</t>
  </si>
  <si>
    <t>Form INV-4 EMISSION UNIT DESCRIPTION - ACTUAL EMISSIONS</t>
  </si>
  <si>
    <t>Welding Wire Usage Limit</t>
  </si>
  <si>
    <t>Pounds/Yr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</si>
  <si>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</si>
  <si>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</si>
  <si>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</si>
  <si>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</si>
  <si>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</si>
  <si>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PM2.5/PM10 tons/yr</t>
  </si>
  <si>
    <t xml:space="preserve">PM2.5/PM10 </t>
  </si>
  <si>
    <t>FCAW - Not Listed</t>
  </si>
  <si>
    <t>GMAW - Not Listed</t>
  </si>
  <si>
    <t>SMAW - Not Listed</t>
  </si>
  <si>
    <t>PM2.5/PM10 EF lbs/1,000 lbs</t>
  </si>
  <si>
    <t>Note:  Emission Factors (EF) for Welding Operations were taken from AP-42 Section 12.19, Tables 1 &amp; 2</t>
  </si>
  <si>
    <t>Permit Number (s)</t>
  </si>
  <si>
    <t>WELDING</t>
  </si>
  <si>
    <t>Control Efficiency (%) =</t>
  </si>
  <si>
    <t>9)    Raw Material</t>
  </si>
  <si>
    <t xml:space="preserve">  Note: This number will be used as the maximum hourly design rate on Form INV-3</t>
  </si>
  <si>
    <t>Please fill in the yellow boxes</t>
  </si>
  <si>
    <t>Mn Cmpds</t>
  </si>
  <si>
    <t>Ni Cmpds</t>
  </si>
  <si>
    <t>Cr Cmpds</t>
  </si>
  <si>
    <t>Cr - VI</t>
  </si>
  <si>
    <t>Co Cmpds</t>
  </si>
  <si>
    <t>Pb Cmpds</t>
  </si>
  <si>
    <t>Cr-VI</t>
  </si>
  <si>
    <t>Cr-VI EF lbs/1,000lbs</t>
  </si>
  <si>
    <t>Pb EF lbs/1,000lbs</t>
  </si>
  <si>
    <t>Pb tons/yr</t>
  </si>
  <si>
    <t>Cr-Vi</t>
  </si>
  <si>
    <t>Cr VI</t>
  </si>
  <si>
    <t>Max lbs/hr wire/rod/electrode per unit =</t>
  </si>
  <si>
    <t>Wire/Rod/Electrode</t>
  </si>
  <si>
    <t>Maximum hourly usage (lbs/hr) =</t>
  </si>
  <si>
    <t>Complete the following information for all Welding Units associated with this welding booth/emission unit/permit:</t>
  </si>
  <si>
    <t>Choose the type(s) of Welding Wire/Rod/Electrode used with the emission units described above from the drop down list and enter the calendar year usage in pounds.</t>
  </si>
  <si>
    <t>Potential Emission Factor (no longer required for MSEI)</t>
  </si>
  <si>
    <t>Last Updated: 10-12-18</t>
  </si>
  <si>
    <t>8)    Actual Throughput</t>
  </si>
  <si>
    <t xml:space="preserve">           ACTUAL EMISSIONS - HAPs and additional regulated air pollutants - list the name in Column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</si>
</sst>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/>
      <sz val="8"/>
      <name val="Times New Roman"/>
      <family val="1"/>
    </font>
    <font>
      <b/>
      <sz val="8"/>
      <color indexed="12"/>
      <name val="Times New Roman"/>
      <family val="1"/>
    </font>
    <font>
      <b/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9"/>
      <name val="Times New Roman"/>
      <family val="1"/>
    </font>
    <font>
      <sz val="9"/>
      <color indexed="1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0" fillId="0" borderId="0" xfId="0" applyNumberFormat="1"/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3" xfId="0" applyFont="1" applyBorder="1" applyAlignment="1"/>
    <xf numFmtId="0" fontId="0" fillId="0" borderId="3" xfId="0" applyBorder="1" applyAlignment="1"/>
    <xf numFmtId="0" fontId="17" fillId="0" borderId="4" xfId="0" applyFont="1" applyBorder="1" applyAlignment="1">
      <alignment horizontal="left"/>
    </xf>
    <xf numFmtId="0" fontId="2" fillId="0" borderId="4" xfId="0" applyFont="1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17" fillId="0" borderId="4" xfId="0" applyFont="1" applyBorder="1" applyAlignment="1"/>
    <xf numFmtId="2" fontId="2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1" xfId="0" applyBorder="1" applyProtection="1"/>
    <xf numFmtId="0" fontId="15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2" borderId="1" xfId="0" applyFill="1" applyBorder="1" applyProtection="1"/>
    <xf numFmtId="0" fontId="18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2" fontId="5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2" fontId="4" fillId="0" borderId="0" xfId="0" applyNumberFormat="1" applyFont="1" applyAlignment="1" applyProtection="1"/>
    <xf numFmtId="0" fontId="3" fillId="0" borderId="0" xfId="0" applyFont="1" applyProtection="1"/>
    <xf numFmtId="0" fontId="0" fillId="0" borderId="0" xfId="0" applyFill="1" applyProtection="1"/>
    <xf numFmtId="0" fontId="3" fillId="0" borderId="0" xfId="0" applyFont="1"/>
    <xf numFmtId="0" fontId="11" fillId="0" borderId="0" xfId="0" applyFont="1" applyAlignment="1" applyProtection="1">
      <alignment horizontal="left"/>
    </xf>
    <xf numFmtId="0" fontId="20" fillId="0" borderId="0" xfId="0" applyFont="1" applyProtection="1"/>
    <xf numFmtId="0" fontId="12" fillId="0" borderId="0" xfId="0" applyFont="1" applyAlignment="1" applyProtection="1">
      <alignment horizontal="right"/>
    </xf>
    <xf numFmtId="0" fontId="12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1" fontId="7" fillId="0" borderId="1" xfId="0" applyNumberFormat="1" applyFont="1" applyBorder="1" applyAlignment="1" applyProtection="1">
      <alignment horizontal="center"/>
    </xf>
    <xf numFmtId="2" fontId="6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165" fontId="10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21" fillId="0" borderId="0" xfId="0" applyFont="1" applyAlignment="1" applyProtection="1">
      <alignment horizontal="left"/>
    </xf>
    <xf numFmtId="164" fontId="22" fillId="0" borderId="1" xfId="0" applyNumberFormat="1" applyFont="1" applyBorder="1" applyAlignment="1" applyProtection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/>
    <xf numFmtId="2" fontId="26" fillId="0" borderId="1" xfId="0" applyNumberFormat="1" applyFont="1" applyFill="1" applyBorder="1"/>
    <xf numFmtId="0" fontId="2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3" fillId="2" borderId="1" xfId="0" applyFont="1" applyFill="1" applyBorder="1"/>
    <xf numFmtId="0" fontId="23" fillId="0" borderId="1" xfId="0" applyFont="1" applyBorder="1"/>
    <xf numFmtId="2" fontId="23" fillId="0" borderId="1" xfId="0" applyNumberFormat="1" applyFont="1" applyFill="1" applyBorder="1"/>
    <xf numFmtId="2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0" fillId="3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0" fillId="0" borderId="0" xfId="0" applyFont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protection locked="0"/>
    </xf>
    <xf numFmtId="0" fontId="12" fillId="0" borderId="0" xfId="0" applyFont="1" applyFill="1" applyBorder="1" applyAlignment="1" applyProtection="1"/>
    <xf numFmtId="0" fontId="0" fillId="0" borderId="0" xfId="0" applyFill="1" applyBorder="1" applyAlignment="1"/>
    <xf numFmtId="0" fontId="8" fillId="0" borderId="0" xfId="0" applyFont="1" applyBorder="1" applyAlignment="1" applyProtection="1">
      <alignment horizontal="center"/>
    </xf>
    <xf numFmtId="164" fontId="22" fillId="0" borderId="0" xfId="0" applyNumberFormat="1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right"/>
    </xf>
    <xf numFmtId="0" fontId="2" fillId="0" borderId="0" xfId="0" applyFont="1" applyFill="1" applyBorder="1" applyProtection="1">
      <protection locked="0"/>
    </xf>
    <xf numFmtId="0" fontId="31" fillId="0" borderId="0" xfId="0" applyFont="1" applyProtection="1"/>
    <xf numFmtId="0" fontId="33" fillId="0" borderId="0" xfId="0" applyFont="1" applyFill="1" applyBorder="1" applyProtection="1"/>
    <xf numFmtId="164" fontId="6" fillId="0" borderId="1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/>
    </xf>
    <xf numFmtId="164" fontId="22" fillId="0" borderId="1" xfId="0" applyNumberFormat="1" applyFont="1" applyFill="1" applyBorder="1" applyAlignment="1" applyProtection="1">
      <alignment horizontal="center"/>
    </xf>
    <xf numFmtId="0" fontId="34" fillId="0" borderId="1" xfId="0" applyFont="1" applyBorder="1" applyAlignment="1" applyProtection="1">
      <alignment horizontal="center"/>
    </xf>
    <xf numFmtId="2" fontId="23" fillId="0" borderId="1" xfId="0" applyNumberFormat="1" applyFont="1" applyBorder="1"/>
    <xf numFmtId="0" fontId="16" fillId="0" borderId="6" xfId="0" applyFont="1" applyFill="1" applyBorder="1" applyAlignment="1">
      <alignment wrapText="1"/>
    </xf>
    <xf numFmtId="0" fontId="16" fillId="0" borderId="1" xfId="0" applyFont="1" applyBorder="1"/>
    <xf numFmtId="0" fontId="1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29" fillId="0" borderId="1" xfId="0" applyNumberFormat="1" applyFont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0" fontId="35" fillId="0" borderId="0" xfId="0" applyFont="1" applyProtection="1"/>
    <xf numFmtId="0" fontId="3" fillId="5" borderId="0" xfId="0" applyFont="1" applyFill="1" applyAlignment="1">
      <alignment horizontal="left"/>
    </xf>
    <xf numFmtId="0" fontId="29" fillId="5" borderId="1" xfId="0" applyFont="1" applyFill="1" applyBorder="1" applyAlignment="1" applyProtection="1">
      <alignment horizontal="center"/>
      <protection locked="0"/>
    </xf>
    <xf numFmtId="0" fontId="29" fillId="5" borderId="1" xfId="0" applyFont="1" applyFill="1" applyBorder="1" applyAlignment="1" applyProtection="1">
      <alignment horizontal="center"/>
    </xf>
    <xf numFmtId="164" fontId="22" fillId="5" borderId="1" xfId="0" applyNumberFormat="1" applyFont="1" applyFill="1" applyBorder="1" applyAlignment="1" applyProtection="1">
      <alignment horizontal="center"/>
    </xf>
    <xf numFmtId="164" fontId="29" fillId="5" borderId="1" xfId="0" applyNumberFormat="1" applyFont="1" applyFill="1" applyBorder="1" applyAlignment="1" applyProtection="1">
      <alignment horizontal="center"/>
    </xf>
    <xf numFmtId="0" fontId="0" fillId="5" borderId="0" xfId="0" applyFill="1" applyProtection="1"/>
    <xf numFmtId="0" fontId="32" fillId="3" borderId="1" xfId="0" applyFont="1" applyFill="1" applyBorder="1" applyAlignment="1" applyProtection="1"/>
    <xf numFmtId="0" fontId="29" fillId="0" borderId="7" xfId="0" applyFont="1" applyBorder="1" applyAlignment="1" applyProtection="1">
      <alignment horizontal="right"/>
    </xf>
    <xf numFmtId="0" fontId="0" fillId="3" borderId="7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2" fillId="0" borderId="7" xfId="0" applyFont="1" applyBorder="1" applyAlignment="1" applyProtection="1"/>
    <xf numFmtId="0" fontId="0" fillId="0" borderId="4" xfId="0" applyBorder="1" applyAlignment="1"/>
    <xf numFmtId="0" fontId="17" fillId="0" borderId="9" xfId="0" applyFont="1" applyBorder="1" applyAlignment="1"/>
    <xf numFmtId="0" fontId="17" fillId="0" borderId="10" xfId="0" applyFont="1" applyBorder="1" applyAlignment="1"/>
    <xf numFmtId="0" fontId="17" fillId="0" borderId="7" xfId="0" applyFont="1" applyBorder="1" applyAlignment="1">
      <alignment horizontal="center"/>
    </xf>
    <xf numFmtId="0" fontId="24" fillId="0" borderId="7" xfId="0" applyFont="1" applyBorder="1" applyAlignment="1"/>
    <xf numFmtId="0" fontId="24" fillId="0" borderId="4" xfId="0" applyFont="1" applyBorder="1" applyAlignment="1"/>
    <xf numFmtId="0" fontId="25" fillId="0" borderId="4" xfId="0" applyFont="1" applyBorder="1" applyAlignment="1"/>
    <xf numFmtId="0" fontId="25" fillId="0" borderId="8" xfId="0" applyFont="1" applyBorder="1" applyAlignment="1"/>
    <xf numFmtId="0" fontId="17" fillId="0" borderId="7" xfId="0" applyFont="1" applyBorder="1" applyAlignment="1"/>
    <xf numFmtId="0" fontId="17" fillId="0" borderId="4" xfId="0" applyFont="1" applyBorder="1" applyAlignment="1"/>
    <xf numFmtId="0" fontId="17" fillId="0" borderId="12" xfId="0" applyFont="1" applyBorder="1" applyAlignment="1"/>
    <xf numFmtId="0" fontId="23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2" fontId="23" fillId="0" borderId="7" xfId="0" applyNumberFormat="1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29" fillId="0" borderId="7" xfId="0" applyFont="1" applyBorder="1" applyAlignment="1" applyProtection="1"/>
    <xf numFmtId="0" fontId="29" fillId="0" borderId="7" xfId="0" applyFont="1" applyBorder="1" applyAlignment="1" applyProtection="1">
      <alignment horizontal="left"/>
    </xf>
    <xf numFmtId="0" fontId="29" fillId="0" borderId="8" xfId="0" applyFont="1" applyBorder="1" applyAlignment="1">
      <alignment horizontal="right"/>
    </xf>
    <xf numFmtId="2" fontId="24" fillId="0" borderId="7" xfId="0" applyNumberFormat="1" applyFont="1" applyBorder="1" applyAlignment="1"/>
    <xf numFmtId="0" fontId="17" fillId="0" borderId="7" xfId="0" applyFont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" fillId="0" borderId="13" xfId="0" applyFont="1" applyBorder="1" applyAlignment="1"/>
    <xf numFmtId="0" fontId="1" fillId="0" borderId="7" xfId="0" applyFont="1" applyBorder="1" applyAlignment="1"/>
    <xf numFmtId="0" fontId="16" fillId="0" borderId="9" xfId="0" applyFont="1" applyBorder="1" applyAlignment="1">
      <alignment horizontal="center" wrapText="1"/>
    </xf>
    <xf numFmtId="0" fontId="17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3" borderId="7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7" fillId="0" borderId="9" xfId="0" applyFont="1" applyBorder="1" applyAlignment="1"/>
    <xf numFmtId="0" fontId="17" fillId="0" borderId="10" xfId="0" applyFont="1" applyBorder="1" applyAlignment="1"/>
    <xf numFmtId="0" fontId="17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/>
    <xf numFmtId="0" fontId="17" fillId="0" borderId="8" xfId="0" applyFont="1" applyBorder="1" applyAlignment="1">
      <alignment horizontal="center"/>
    </xf>
    <xf numFmtId="0" fontId="12" fillId="0" borderId="3" xfId="0" applyFont="1" applyBorder="1" applyAlignment="1"/>
    <xf numFmtId="0" fontId="0" fillId="0" borderId="3" xfId="0" applyBorder="1" applyAlignment="1"/>
    <xf numFmtId="0" fontId="17" fillId="0" borderId="11" xfId="0" applyFont="1" applyBorder="1" applyAlignment="1"/>
    <xf numFmtId="165" fontId="24" fillId="0" borderId="9" xfId="0" applyNumberFormat="1" applyFont="1" applyBorder="1" applyAlignment="1">
      <alignment horizontal="center"/>
    </xf>
    <xf numFmtId="165" fontId="25" fillId="0" borderId="10" xfId="0" applyNumberFormat="1" applyFont="1" applyBorder="1" applyAlignment="1"/>
    <xf numFmtId="0" fontId="24" fillId="0" borderId="9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7" xfId="0" applyFont="1" applyBorder="1" applyAlignment="1"/>
    <xf numFmtId="0" fontId="24" fillId="0" borderId="4" xfId="0" applyFont="1" applyBorder="1" applyAlignment="1"/>
    <xf numFmtId="0" fontId="25" fillId="0" borderId="4" xfId="0" applyFont="1" applyBorder="1" applyAlignment="1"/>
    <xf numFmtId="0" fontId="25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1"/>
  <sheetViews>
    <sheetView tabSelected="1" topLeftCell="B1" workbookViewId="0">
      <selection activeCell="B1" sqref="B1"/>
    </sheetView>
  </sheetViews>
  <sheetFormatPr defaultRowHeight="12.75" x14ac:dyDescent="0.2"/>
  <cols>
    <col min="1" max="1" width="15.140625" style="31" hidden="1" customWidth="1"/>
    <col min="2" max="2" width="15.7109375" style="31" customWidth="1"/>
    <col min="3" max="3" width="16" style="31" customWidth="1"/>
    <col min="4" max="4" width="12.5703125" style="31" customWidth="1"/>
    <col min="5" max="5" width="10.5703125" style="31" customWidth="1"/>
    <col min="6" max="6" width="10" style="31" customWidth="1"/>
    <col min="7" max="7" width="7.140625" style="31" customWidth="1"/>
    <col min="8" max="8" width="9.5703125" style="31" customWidth="1"/>
    <col min="9" max="9" width="7" style="31" customWidth="1"/>
    <col min="10" max="10" width="10" style="31" bestFit="1" customWidth="1"/>
    <col min="11" max="11" width="7" style="31" customWidth="1"/>
    <col min="12" max="12" width="9.5703125" style="31" bestFit="1" customWidth="1"/>
    <col min="13" max="13" width="7.85546875" style="31" customWidth="1"/>
    <col min="14" max="14" width="9.5703125" style="31" customWidth="1"/>
    <col min="15" max="15" width="7.7109375" style="31" customWidth="1"/>
    <col min="16" max="16" width="9.5703125" style="42" bestFit="1" customWidth="1"/>
    <col min="17" max="17" width="7.28515625" style="42" customWidth="1"/>
    <col min="18" max="18" width="9.140625" style="42"/>
    <col min="19" max="19" width="10.5703125" style="42" customWidth="1"/>
    <col min="20" max="20" width="10.140625" style="42" customWidth="1"/>
    <col min="21" max="21" width="10.5703125" style="42" customWidth="1"/>
    <col min="22" max="24" width="9.140625" style="42"/>
    <col min="25" max="25" width="10.140625" style="42" customWidth="1"/>
    <col min="26" max="114" width="9.140625" style="42"/>
    <col min="115" max="16384" width="9.140625" style="31"/>
  </cols>
  <sheetData>
    <row r="1" spans="1:17" ht="15.75" x14ac:dyDescent="0.25">
      <c r="B1" s="30" t="s">
        <v>116</v>
      </c>
      <c r="P1" s="104" t="s">
        <v>139</v>
      </c>
    </row>
    <row r="2" spans="1:17" ht="12" customHeight="1" x14ac:dyDescent="0.2">
      <c r="B2" s="111" t="s">
        <v>120</v>
      </c>
      <c r="C2" s="111"/>
    </row>
    <row r="3" spans="1:17" x14ac:dyDescent="0.2">
      <c r="B3" s="47" t="s">
        <v>18</v>
      </c>
      <c r="C3" s="113"/>
      <c r="D3" s="114"/>
      <c r="E3" s="114"/>
      <c r="F3" s="114"/>
      <c r="G3" s="114"/>
      <c r="H3" s="115"/>
      <c r="K3" s="116" t="s">
        <v>17</v>
      </c>
      <c r="L3" s="117"/>
      <c r="M3" s="103"/>
      <c r="N3" s="71"/>
    </row>
    <row r="4" spans="1:17" x14ac:dyDescent="0.2">
      <c r="C4" s="87" t="s">
        <v>136</v>
      </c>
      <c r="D4" s="78"/>
      <c r="E4" s="78"/>
      <c r="F4" s="78"/>
      <c r="G4" s="78"/>
      <c r="H4" s="78"/>
      <c r="I4" s="42"/>
      <c r="J4" s="42"/>
      <c r="K4" s="79"/>
      <c r="L4" s="79"/>
      <c r="M4" s="79"/>
      <c r="N4" s="80"/>
      <c r="O4" s="77"/>
    </row>
    <row r="5" spans="1:17" x14ac:dyDescent="0.2">
      <c r="C5" s="112"/>
      <c r="D5" s="135" t="s">
        <v>16</v>
      </c>
      <c r="E5" s="132"/>
    </row>
    <row r="6" spans="1:17" x14ac:dyDescent="0.2">
      <c r="C6" s="112"/>
      <c r="D6" s="135" t="s">
        <v>133</v>
      </c>
      <c r="E6" s="132"/>
    </row>
    <row r="7" spans="1:17" x14ac:dyDescent="0.2">
      <c r="C7" s="134"/>
      <c r="D7" s="135" t="s">
        <v>135</v>
      </c>
      <c r="E7" s="75">
        <f>E5*E6</f>
        <v>0</v>
      </c>
      <c r="F7" s="86" t="s">
        <v>119</v>
      </c>
    </row>
    <row r="8" spans="1:17" x14ac:dyDescent="0.2">
      <c r="C8" s="133"/>
      <c r="D8" s="135" t="s">
        <v>117</v>
      </c>
      <c r="E8" s="76"/>
    </row>
    <row r="9" spans="1:17" ht="8.25" customHeight="1" x14ac:dyDescent="0.2">
      <c r="C9" s="84"/>
      <c r="D9" s="71"/>
      <c r="E9" s="85"/>
    </row>
    <row r="10" spans="1:17" x14ac:dyDescent="0.2">
      <c r="B10" s="74" t="s">
        <v>137</v>
      </c>
      <c r="C10" s="73"/>
      <c r="F10" s="45"/>
    </row>
    <row r="11" spans="1:17" ht="24.75" customHeight="1" x14ac:dyDescent="0.2">
      <c r="A11" s="4" t="s">
        <v>54</v>
      </c>
      <c r="B11" s="89" t="s">
        <v>134</v>
      </c>
      <c r="C11" s="90" t="s">
        <v>1</v>
      </c>
      <c r="D11" s="90" t="s">
        <v>113</v>
      </c>
      <c r="E11" s="90" t="s">
        <v>108</v>
      </c>
      <c r="F11" s="90" t="s">
        <v>2</v>
      </c>
      <c r="G11" s="90" t="s">
        <v>3</v>
      </c>
      <c r="H11" s="90" t="s">
        <v>5</v>
      </c>
      <c r="I11" s="90" t="s">
        <v>6</v>
      </c>
      <c r="J11" s="90" t="s">
        <v>7</v>
      </c>
      <c r="K11" s="90" t="s">
        <v>8</v>
      </c>
      <c r="L11" s="90" t="s">
        <v>128</v>
      </c>
      <c r="M11" s="90" t="s">
        <v>8</v>
      </c>
      <c r="N11" s="90" t="s">
        <v>12</v>
      </c>
      <c r="O11" s="90" t="s">
        <v>13</v>
      </c>
      <c r="P11" s="90" t="s">
        <v>129</v>
      </c>
      <c r="Q11" s="90" t="s">
        <v>130</v>
      </c>
    </row>
    <row r="12" spans="1:17" x14ac:dyDescent="0.2">
      <c r="A12" s="4" t="s">
        <v>48</v>
      </c>
      <c r="B12" s="91"/>
      <c r="C12" s="92"/>
      <c r="D12" s="93" t="str">
        <f>IF(C12&gt;0,(LOOKUP(B12,'EF''s'!$A$2:$A$41,'EF''s'!$B$2:$B$41)),(" "))</f>
        <v xml:space="preserve"> </v>
      </c>
      <c r="E12" s="94">
        <f t="shared" ref="E12:E29" si="0">IF(C12&gt;0,(C12*D12/2000/1000*(100-$E$8)/100),(0))</f>
        <v>0</v>
      </c>
      <c r="F12" s="93" t="str">
        <f>IF(C12&gt;0,LOOKUP(B12,'EF''s'!$A$2:$A$41,'EF''s'!$F$2:$F$41)," ")</f>
        <v xml:space="preserve"> </v>
      </c>
      <c r="G12" s="56">
        <f>IF(C12&gt;0,(C12*F12/1000/2000),(0))</f>
        <v>0</v>
      </c>
      <c r="H12" s="93" t="str">
        <f>IF(C12&gt;0,LOOKUP(B12,'EF''s'!$A$2:$A$41,'EF''s'!$G$2:$G$41)," ")</f>
        <v xml:space="preserve"> </v>
      </c>
      <c r="I12" s="94">
        <f>IF(C12&gt;0,C12*H12/1000/2000,0)</f>
        <v>0</v>
      </c>
      <c r="J12" s="93" t="str">
        <f>IF(C12&gt;0,LOOKUP(B12,'EF''s'!$A$2:$A$41,'EF''s'!$C$2:$C$41)," ")</f>
        <v xml:space="preserve"> </v>
      </c>
      <c r="K12" s="56">
        <f>IF(C12&gt;0,C12*J12/1000/2000,0)</f>
        <v>0</v>
      </c>
      <c r="L12" s="101" t="str">
        <f>IF(C12&gt;0,LOOKUP(B12,'EF''s'!$A$2:$A$41,'EF''s'!$D$2:$D$41)," ")</f>
        <v xml:space="preserve"> </v>
      </c>
      <c r="M12" s="56">
        <f>IF(C12&gt;0,C12*L12/1000/2000,0)</f>
        <v>0</v>
      </c>
      <c r="N12" s="101" t="str">
        <f>IF(C12&gt;0,LOOKUP(B12,'EF''s'!$A$2:$A$41,'EF''s'!$E$2:$E$41)," ")</f>
        <v xml:space="preserve"> </v>
      </c>
      <c r="O12" s="56">
        <f>IF(C12&gt;0,C12*N12/1000/2000,0)</f>
        <v>0</v>
      </c>
      <c r="P12" s="101" t="str">
        <f>IF(C12&gt;0,LOOKUP(B12,'EF''s'!$A$2:$A$41,'EF''s'!$H$2:$H$41)," ")</f>
        <v xml:space="preserve"> </v>
      </c>
      <c r="Q12" s="56">
        <f>IF(E12&gt;0,E12*P12/1000/2000,0)</f>
        <v>0</v>
      </c>
    </row>
    <row r="13" spans="1:17" s="110" customFormat="1" x14ac:dyDescent="0.2">
      <c r="A13" s="105" t="s">
        <v>49</v>
      </c>
      <c r="B13" s="106"/>
      <c r="C13" s="106"/>
      <c r="D13" s="107" t="str">
        <f>IF(C13&gt;0,(LOOKUP(B13,'EF''s'!$A$2:$A$41,'EF''s'!$B$2:$B$41)),(" "))</f>
        <v xml:space="preserve"> </v>
      </c>
      <c r="E13" s="108">
        <f t="shared" si="0"/>
        <v>0</v>
      </c>
      <c r="F13" s="107" t="str">
        <f>IF(C13&gt;0,LOOKUP(B13,'EF''s'!$A$2:$A$41,'EF''s'!$F$2:$F$41)," ")</f>
        <v xml:space="preserve"> </v>
      </c>
      <c r="G13" s="108">
        <f t="shared" ref="G13:G29" si="1">IF(C13&gt;0,(C13*F13/1000/2000),(0))</f>
        <v>0</v>
      </c>
      <c r="H13" s="107" t="str">
        <f>IF(C13&gt;0,LOOKUP(B13,'EF''s'!$A$2:$A$41,'EF''s'!$G$2:$G$41)," ")</f>
        <v xml:space="preserve"> </v>
      </c>
      <c r="I13" s="108">
        <f t="shared" ref="I13:I29" si="2">IF(C13&gt;0,C13*H13/1000/2000,0)</f>
        <v>0</v>
      </c>
      <c r="J13" s="107" t="str">
        <f>IF(C13&gt;0,LOOKUP(B13,'EF''s'!$A$2:$A$41,'EF''s'!$C$2:$C$41)," ")</f>
        <v xml:space="preserve"> </v>
      </c>
      <c r="K13" s="108">
        <f t="shared" ref="K13:K29" si="3">IF(C13&gt;0,C13*J13/1000/2000,0)</f>
        <v>0</v>
      </c>
      <c r="L13" s="109" t="str">
        <f>IF(C13&gt;0,LOOKUP(B13,'EF''s'!$A$2:$A$41,'EF''s'!$D$2:$D$41)," ")</f>
        <v xml:space="preserve"> </v>
      </c>
      <c r="M13" s="108">
        <f t="shared" ref="M13:M29" si="4">IF(C13&gt;0,C13*L13/1000/2000,0)</f>
        <v>0</v>
      </c>
      <c r="N13" s="109" t="str">
        <f>IF(C13&gt;0,LOOKUP(B13,'EF''s'!$A$2:$A$41,'EF''s'!$E$2:$E$41)," ")</f>
        <v xml:space="preserve"> </v>
      </c>
      <c r="O13" s="108">
        <f t="shared" ref="O13:O29" si="5">IF(C13&gt;0,C13*N13/1000/2000,0)</f>
        <v>0</v>
      </c>
      <c r="P13" s="109" t="str">
        <f>IF(C13&gt;0,LOOKUP(B13,'EF''s'!$A$2:$A$41,'EF''s'!$H$2:$H$41)," ")</f>
        <v xml:space="preserve"> </v>
      </c>
      <c r="Q13" s="108">
        <f t="shared" ref="Q13:Q29" si="6">IF(E13&gt;0,E13*P13/1000/2000,0)</f>
        <v>0</v>
      </c>
    </row>
    <row r="14" spans="1:17" x14ac:dyDescent="0.2">
      <c r="A14" s="4" t="s">
        <v>50</v>
      </c>
      <c r="B14" s="91"/>
      <c r="C14" s="92"/>
      <c r="D14" s="93" t="str">
        <f>IF(C14&gt;0,(LOOKUP(B14,'EF''s'!$A$2:$A$41,'EF''s'!$B$2:$B$41)),(" "))</f>
        <v xml:space="preserve"> </v>
      </c>
      <c r="E14" s="94">
        <f t="shared" si="0"/>
        <v>0</v>
      </c>
      <c r="F14" s="93" t="str">
        <f>IF(C14&gt;0,LOOKUP(B14,'EF''s'!$A$2:$A$41,'EF''s'!$F$2:$F$41)," ")</f>
        <v xml:space="preserve"> </v>
      </c>
      <c r="G14" s="56">
        <f t="shared" si="1"/>
        <v>0</v>
      </c>
      <c r="H14" s="93" t="str">
        <f>IF(C14&gt;0,LOOKUP(B14,'EF''s'!$A$2:$A$41,'EF''s'!$G$2:$G$41)," ")</f>
        <v xml:space="preserve"> </v>
      </c>
      <c r="I14" s="94">
        <f t="shared" si="2"/>
        <v>0</v>
      </c>
      <c r="J14" s="93" t="str">
        <f>IF(C14&gt;0,LOOKUP(B14,'EF''s'!$A$2:$A$41,'EF''s'!$C$2:$C$41)," ")</f>
        <v xml:space="preserve"> </v>
      </c>
      <c r="K14" s="56">
        <f t="shared" si="3"/>
        <v>0</v>
      </c>
      <c r="L14" s="101" t="str">
        <f>IF(C14&gt;0,LOOKUP(B14,'EF''s'!$A$2:$A$41,'EF''s'!$D$2:$D$41)," ")</f>
        <v xml:space="preserve"> </v>
      </c>
      <c r="M14" s="56">
        <f t="shared" si="4"/>
        <v>0</v>
      </c>
      <c r="N14" s="101" t="str">
        <f>IF(C14&gt;0,LOOKUP(B14,'EF''s'!$A$2:$A$41,'EF''s'!$E$2:$E$41)," ")</f>
        <v xml:space="preserve"> </v>
      </c>
      <c r="O14" s="56">
        <f t="shared" si="5"/>
        <v>0</v>
      </c>
      <c r="P14" s="101" t="str">
        <f>IF(C14&gt;0,LOOKUP(B14,'EF''s'!$A$2:$A$41,'EF''s'!$H$2:$H$41)," ")</f>
        <v xml:space="preserve"> </v>
      </c>
      <c r="Q14" s="56">
        <f t="shared" si="6"/>
        <v>0</v>
      </c>
    </row>
    <row r="15" spans="1:17" s="110" customFormat="1" x14ac:dyDescent="0.2">
      <c r="A15" s="105" t="s">
        <v>51</v>
      </c>
      <c r="B15" s="106"/>
      <c r="C15" s="106"/>
      <c r="D15" s="107" t="str">
        <f>IF(C15&gt;0,(LOOKUP(B15,'EF''s'!$A$2:$A$41,'EF''s'!$B$2:$B$41)),(" "))</f>
        <v xml:space="preserve"> </v>
      </c>
      <c r="E15" s="108">
        <f t="shared" si="0"/>
        <v>0</v>
      </c>
      <c r="F15" s="107" t="str">
        <f>IF(C15&gt;0,LOOKUP(B15,'EF''s'!$A$2:$A$41,'EF''s'!$F$2:$F$41)," ")</f>
        <v xml:space="preserve"> </v>
      </c>
      <c r="G15" s="108">
        <f t="shared" si="1"/>
        <v>0</v>
      </c>
      <c r="H15" s="107" t="str">
        <f>IF(C15&gt;0,LOOKUP(B15,'EF''s'!$A$2:$A$41,'EF''s'!$G$2:$G$41)," ")</f>
        <v xml:space="preserve"> </v>
      </c>
      <c r="I15" s="108">
        <f t="shared" si="2"/>
        <v>0</v>
      </c>
      <c r="J15" s="107" t="str">
        <f>IF(C15&gt;0,LOOKUP(B15,'EF''s'!$A$2:$A$41,'EF''s'!$C$2:$C$41)," ")</f>
        <v xml:space="preserve"> </v>
      </c>
      <c r="K15" s="108">
        <f t="shared" si="3"/>
        <v>0</v>
      </c>
      <c r="L15" s="109" t="str">
        <f>IF(C15&gt;0,LOOKUP(B15,'EF''s'!$A$2:$A$41,'EF''s'!$D$2:$D$41)," ")</f>
        <v xml:space="preserve"> </v>
      </c>
      <c r="M15" s="108">
        <f t="shared" si="4"/>
        <v>0</v>
      </c>
      <c r="N15" s="109" t="str">
        <f>IF(C15&gt;0,LOOKUP(B15,'EF''s'!$A$2:$A$41,'EF''s'!$E$2:$E$41)," ")</f>
        <v xml:space="preserve"> </v>
      </c>
      <c r="O15" s="108">
        <f t="shared" si="5"/>
        <v>0</v>
      </c>
      <c r="P15" s="109" t="str">
        <f>IF(C15&gt;0,LOOKUP(B15,'EF''s'!$A$2:$A$41,'EF''s'!$H$2:$H$41)," ")</f>
        <v xml:space="preserve"> </v>
      </c>
      <c r="Q15" s="108">
        <f t="shared" si="6"/>
        <v>0</v>
      </c>
    </row>
    <row r="16" spans="1:17" x14ac:dyDescent="0.2">
      <c r="A16" s="4" t="s">
        <v>52</v>
      </c>
      <c r="B16" s="91"/>
      <c r="C16" s="92"/>
      <c r="D16" s="93" t="str">
        <f>IF(C16&gt;0,(LOOKUP(B16,'EF''s'!$A$2:$A$41,'EF''s'!$B$2:$B$41)),(" "))</f>
        <v xml:space="preserve"> </v>
      </c>
      <c r="E16" s="94">
        <f t="shared" si="0"/>
        <v>0</v>
      </c>
      <c r="F16" s="93" t="str">
        <f>IF(C16&gt;0,LOOKUP(B16,'EF''s'!$A$2:$A$41,'EF''s'!$F$2:$F$41)," ")</f>
        <v xml:space="preserve"> </v>
      </c>
      <c r="G16" s="56">
        <f t="shared" si="1"/>
        <v>0</v>
      </c>
      <c r="H16" s="93" t="str">
        <f>IF(C16&gt;0,LOOKUP(B16,'EF''s'!$A$2:$A$41,'EF''s'!$G$2:$G$41)," ")</f>
        <v xml:space="preserve"> </v>
      </c>
      <c r="I16" s="94">
        <f t="shared" si="2"/>
        <v>0</v>
      </c>
      <c r="J16" s="93" t="str">
        <f>IF(C16&gt;0,LOOKUP(B16,'EF''s'!$A$2:$A$41,'EF''s'!$C$2:$C$41)," ")</f>
        <v xml:space="preserve"> </v>
      </c>
      <c r="K16" s="56">
        <f t="shared" si="3"/>
        <v>0</v>
      </c>
      <c r="L16" s="101" t="str">
        <f>IF(C16&gt;0,LOOKUP(B16,'EF''s'!$A$2:$A$41,'EF''s'!$D$2:$D$41)," ")</f>
        <v xml:space="preserve"> </v>
      </c>
      <c r="M16" s="56">
        <f t="shared" si="4"/>
        <v>0</v>
      </c>
      <c r="N16" s="101" t="str">
        <f>IF(C16&gt;0,LOOKUP(B16,'EF''s'!$A$2:$A$41,'EF''s'!$E$2:$E$41)," ")</f>
        <v xml:space="preserve"> </v>
      </c>
      <c r="O16" s="56">
        <f t="shared" si="5"/>
        <v>0</v>
      </c>
      <c r="P16" s="101" t="str">
        <f>IF(C16&gt;0,LOOKUP(B16,'EF''s'!$A$2:$A$41,'EF''s'!$H$2:$H$41)," ")</f>
        <v xml:space="preserve"> </v>
      </c>
      <c r="Q16" s="56">
        <f t="shared" si="6"/>
        <v>0</v>
      </c>
    </row>
    <row r="17" spans="1:17" s="110" customFormat="1" x14ac:dyDescent="0.2">
      <c r="A17" s="105" t="s">
        <v>53</v>
      </c>
      <c r="B17" s="106"/>
      <c r="C17" s="106"/>
      <c r="D17" s="107" t="str">
        <f>IF(C17&gt;0,(LOOKUP(B17,'EF''s'!$A$2:$A$41,'EF''s'!$B$2:$B$41)),(" "))</f>
        <v xml:space="preserve"> </v>
      </c>
      <c r="E17" s="108">
        <f t="shared" si="0"/>
        <v>0</v>
      </c>
      <c r="F17" s="107" t="str">
        <f>IF(C17&gt;0,LOOKUP(B17,'EF''s'!$A$2:$A$41,'EF''s'!$F$2:$F$41)," ")</f>
        <v xml:space="preserve"> </v>
      </c>
      <c r="G17" s="108">
        <f t="shared" si="1"/>
        <v>0</v>
      </c>
      <c r="H17" s="107" t="str">
        <f>IF(C17&gt;0,LOOKUP(B17,'EF''s'!$A$2:$A$41,'EF''s'!$G$2:$G$41)," ")</f>
        <v xml:space="preserve"> </v>
      </c>
      <c r="I17" s="108">
        <f t="shared" si="2"/>
        <v>0</v>
      </c>
      <c r="J17" s="107" t="str">
        <f>IF(C17&gt;0,LOOKUP(B17,'EF''s'!$A$2:$A$41,'EF''s'!$C$2:$C$41)," ")</f>
        <v xml:space="preserve"> </v>
      </c>
      <c r="K17" s="108">
        <f t="shared" si="3"/>
        <v>0</v>
      </c>
      <c r="L17" s="109" t="str">
        <f>IF(C17&gt;0,LOOKUP(B17,'EF''s'!$A$2:$A$41,'EF''s'!$D$2:$D$41)," ")</f>
        <v xml:space="preserve"> </v>
      </c>
      <c r="M17" s="108">
        <f t="shared" si="4"/>
        <v>0</v>
      </c>
      <c r="N17" s="109" t="str">
        <f>IF(C17&gt;0,LOOKUP(B17,'EF''s'!$A$2:$A$41,'EF''s'!$E$2:$E$41)," ")</f>
        <v xml:space="preserve"> </v>
      </c>
      <c r="O17" s="108">
        <f t="shared" si="5"/>
        <v>0</v>
      </c>
      <c r="P17" s="109" t="str">
        <f>IF(C17&gt;0,LOOKUP(B17,'EF''s'!$A$2:$A$41,'EF''s'!$H$2:$H$41)," ")</f>
        <v xml:space="preserve"> </v>
      </c>
      <c r="Q17" s="108">
        <f t="shared" si="6"/>
        <v>0</v>
      </c>
    </row>
    <row r="18" spans="1:17" x14ac:dyDescent="0.2">
      <c r="A18" s="4" t="s">
        <v>110</v>
      </c>
      <c r="B18" s="91"/>
      <c r="C18" s="92"/>
      <c r="D18" s="93" t="str">
        <f>IF(C18&gt;0,(LOOKUP(B18,'EF''s'!$A$2:$A$41,'EF''s'!$B$2:$B$41)),(" "))</f>
        <v xml:space="preserve"> </v>
      </c>
      <c r="E18" s="94">
        <f t="shared" si="0"/>
        <v>0</v>
      </c>
      <c r="F18" s="93" t="str">
        <f>IF(C18&gt;0,LOOKUP(B18,'EF''s'!$A$2:$A$41,'EF''s'!$F$2:$F$41)," ")</f>
        <v xml:space="preserve"> </v>
      </c>
      <c r="G18" s="56">
        <f t="shared" si="1"/>
        <v>0</v>
      </c>
      <c r="H18" s="93" t="str">
        <f>IF(C18&gt;0,LOOKUP(B18,'EF''s'!$A$2:$A$41,'EF''s'!$G$2:$G$41)," ")</f>
        <v xml:space="preserve"> </v>
      </c>
      <c r="I18" s="94">
        <f t="shared" si="2"/>
        <v>0</v>
      </c>
      <c r="J18" s="93" t="str">
        <f>IF(C18&gt;0,LOOKUP(B18,'EF''s'!$A$2:$A$41,'EF''s'!$C$2:$C$41)," ")</f>
        <v xml:space="preserve"> </v>
      </c>
      <c r="K18" s="56">
        <f t="shared" si="3"/>
        <v>0</v>
      </c>
      <c r="L18" s="101" t="str">
        <f>IF(C18&gt;0,LOOKUP(B18,'EF''s'!$A$2:$A$41,'EF''s'!$D$2:$D$41)," ")</f>
        <v xml:space="preserve"> </v>
      </c>
      <c r="M18" s="56">
        <f t="shared" si="4"/>
        <v>0</v>
      </c>
      <c r="N18" s="101" t="str">
        <f>IF(C18&gt;0,LOOKUP(B18,'EF''s'!$A$2:$A$41,'EF''s'!$E$2:$E$41)," ")</f>
        <v xml:space="preserve"> </v>
      </c>
      <c r="O18" s="56">
        <f t="shared" si="5"/>
        <v>0</v>
      </c>
      <c r="P18" s="101" t="str">
        <f>IF(C18&gt;0,LOOKUP(B18,'EF''s'!$A$2:$A$41,'EF''s'!$H$2:$H$41)," ")</f>
        <v xml:space="preserve"> </v>
      </c>
      <c r="Q18" s="56">
        <f t="shared" si="6"/>
        <v>0</v>
      </c>
    </row>
    <row r="19" spans="1:17" s="110" customFormat="1" x14ac:dyDescent="0.2">
      <c r="A19" s="105" t="s">
        <v>47</v>
      </c>
      <c r="B19" s="106"/>
      <c r="C19" s="106"/>
      <c r="D19" s="107" t="str">
        <f>IF(C19&gt;0,(LOOKUP(B19,'EF''s'!$A$2:$A$41,'EF''s'!$B$2:$B$41)),(" "))</f>
        <v xml:space="preserve"> </v>
      </c>
      <c r="E19" s="108">
        <f t="shared" si="0"/>
        <v>0</v>
      </c>
      <c r="F19" s="107" t="str">
        <f>IF(C19&gt;0,LOOKUP(B19,'EF''s'!$A$2:$A$41,'EF''s'!$F$2:$F$41)," ")</f>
        <v xml:space="preserve"> </v>
      </c>
      <c r="G19" s="108">
        <f t="shared" si="1"/>
        <v>0</v>
      </c>
      <c r="H19" s="107" t="str">
        <f>IF(C19&gt;0,LOOKUP(B19,'EF''s'!$A$2:$A$41,'EF''s'!$G$2:$G$41)," ")</f>
        <v xml:space="preserve"> </v>
      </c>
      <c r="I19" s="108">
        <f t="shared" si="2"/>
        <v>0</v>
      </c>
      <c r="J19" s="107" t="str">
        <f>IF(C19&gt;0,LOOKUP(B19,'EF''s'!$A$2:$A$41,'EF''s'!$C$2:$C$41)," ")</f>
        <v xml:space="preserve"> </v>
      </c>
      <c r="K19" s="108">
        <f t="shared" si="3"/>
        <v>0</v>
      </c>
      <c r="L19" s="109" t="str">
        <f>IF(C19&gt;0,LOOKUP(B19,'EF''s'!$A$2:$A$41,'EF''s'!$D$2:$D$41)," ")</f>
        <v xml:space="preserve"> </v>
      </c>
      <c r="M19" s="108">
        <f t="shared" si="4"/>
        <v>0</v>
      </c>
      <c r="N19" s="109" t="str">
        <f>IF(C19&gt;0,LOOKUP(B19,'EF''s'!$A$2:$A$41,'EF''s'!$E$2:$E$41)," ")</f>
        <v xml:space="preserve"> </v>
      </c>
      <c r="O19" s="108">
        <f t="shared" si="5"/>
        <v>0</v>
      </c>
      <c r="P19" s="109" t="str">
        <f>IF(C19&gt;0,LOOKUP(B19,'EF''s'!$A$2:$A$41,'EF''s'!$H$2:$H$41)," ")</f>
        <v xml:space="preserve"> </v>
      </c>
      <c r="Q19" s="108">
        <f t="shared" si="6"/>
        <v>0</v>
      </c>
    </row>
    <row r="20" spans="1:17" x14ac:dyDescent="0.2">
      <c r="A20" s="4" t="s">
        <v>40</v>
      </c>
      <c r="B20" s="91"/>
      <c r="C20" s="92"/>
      <c r="D20" s="93" t="str">
        <f>IF(C20&gt;0,(LOOKUP(B20,'EF''s'!$A$2:$A$41,'EF''s'!$B$2:$B$41)),(" "))</f>
        <v xml:space="preserve"> </v>
      </c>
      <c r="E20" s="94">
        <f t="shared" si="0"/>
        <v>0</v>
      </c>
      <c r="F20" s="93" t="str">
        <f>IF(C20&gt;0,LOOKUP(B20,'EF''s'!$A$2:$A$41,'EF''s'!$F$2:$F$41)," ")</f>
        <v xml:space="preserve"> </v>
      </c>
      <c r="G20" s="56">
        <f t="shared" si="1"/>
        <v>0</v>
      </c>
      <c r="H20" s="93" t="str">
        <f>IF(C20&gt;0,LOOKUP(B20,'EF''s'!$A$2:$A$41,'EF''s'!$G$2:$G$41)," ")</f>
        <v xml:space="preserve"> </v>
      </c>
      <c r="I20" s="94">
        <f t="shared" si="2"/>
        <v>0</v>
      </c>
      <c r="J20" s="93" t="str">
        <f>IF(C20&gt;0,LOOKUP(B20,'EF''s'!$A$2:$A$41,'EF''s'!$C$2:$C$41)," ")</f>
        <v xml:space="preserve"> </v>
      </c>
      <c r="K20" s="56">
        <f t="shared" si="3"/>
        <v>0</v>
      </c>
      <c r="L20" s="101" t="str">
        <f>IF(C20&gt;0,LOOKUP(B20,'EF''s'!$A$2:$A$41,'EF''s'!$D$2:$D$41)," ")</f>
        <v xml:space="preserve"> </v>
      </c>
      <c r="M20" s="56">
        <f t="shared" si="4"/>
        <v>0</v>
      </c>
      <c r="N20" s="101" t="str">
        <f>IF(C20&gt;0,LOOKUP(B20,'EF''s'!$A$2:$A$41,'EF''s'!$E$2:$E$41)," ")</f>
        <v xml:space="preserve"> </v>
      </c>
      <c r="O20" s="56">
        <f t="shared" si="5"/>
        <v>0</v>
      </c>
      <c r="P20" s="101" t="str">
        <f>IF(C20&gt;0,LOOKUP(B20,'EF''s'!$A$2:$A$41,'EF''s'!$H$2:$H$41)," ")</f>
        <v xml:space="preserve"> </v>
      </c>
      <c r="Q20" s="56">
        <f t="shared" si="6"/>
        <v>0</v>
      </c>
    </row>
    <row r="21" spans="1:17" s="110" customFormat="1" x14ac:dyDescent="0.2">
      <c r="A21" s="105" t="s">
        <v>41</v>
      </c>
      <c r="B21" s="106"/>
      <c r="C21" s="106"/>
      <c r="D21" s="107" t="str">
        <f>IF(C21&gt;0,(LOOKUP(B21,'EF''s'!$A$2:$A$41,'EF''s'!$B$2:$B$41)),(" "))</f>
        <v xml:space="preserve"> </v>
      </c>
      <c r="E21" s="108">
        <f t="shared" si="0"/>
        <v>0</v>
      </c>
      <c r="F21" s="107" t="str">
        <f>IF(C21&gt;0,LOOKUP(B21,'EF''s'!$A$2:$A$41,'EF''s'!$F$2:$F$41)," ")</f>
        <v xml:space="preserve"> </v>
      </c>
      <c r="G21" s="108">
        <f t="shared" si="1"/>
        <v>0</v>
      </c>
      <c r="H21" s="107" t="str">
        <f>IF(C21&gt;0,LOOKUP(B21,'EF''s'!$A$2:$A$41,'EF''s'!$G$2:$G$41)," ")</f>
        <v xml:space="preserve"> </v>
      </c>
      <c r="I21" s="108">
        <f t="shared" si="2"/>
        <v>0</v>
      </c>
      <c r="J21" s="107" t="str">
        <f>IF(C21&gt;0,LOOKUP(B21,'EF''s'!$A$2:$A$41,'EF''s'!$C$2:$C$41)," ")</f>
        <v xml:space="preserve"> </v>
      </c>
      <c r="K21" s="108">
        <f t="shared" si="3"/>
        <v>0</v>
      </c>
      <c r="L21" s="109" t="str">
        <f>IF(C21&gt;0,LOOKUP(B21,'EF''s'!$A$2:$A$41,'EF''s'!$D$2:$D$41)," ")</f>
        <v xml:space="preserve"> </v>
      </c>
      <c r="M21" s="108">
        <f t="shared" si="4"/>
        <v>0</v>
      </c>
      <c r="N21" s="109" t="str">
        <f>IF(C21&gt;0,LOOKUP(B21,'EF''s'!$A$2:$A$41,'EF''s'!$E$2:$E$41)," ")</f>
        <v xml:space="preserve"> </v>
      </c>
      <c r="O21" s="108">
        <f t="shared" si="5"/>
        <v>0</v>
      </c>
      <c r="P21" s="109" t="str">
        <f>IF(C21&gt;0,LOOKUP(B21,'EF''s'!$A$2:$A$41,'EF''s'!$H$2:$H$41)," ")</f>
        <v xml:space="preserve"> </v>
      </c>
      <c r="Q21" s="108">
        <f t="shared" si="6"/>
        <v>0</v>
      </c>
    </row>
    <row r="22" spans="1:17" x14ac:dyDescent="0.2">
      <c r="A22" s="4" t="s">
        <v>42</v>
      </c>
      <c r="B22" s="91"/>
      <c r="C22" s="92"/>
      <c r="D22" s="93" t="str">
        <f>IF(C22&gt;0,(LOOKUP(B22,'EF''s'!$A$2:$A$41,'EF''s'!$B$2:$B$41)),(" "))</f>
        <v xml:space="preserve"> </v>
      </c>
      <c r="E22" s="94">
        <f t="shared" si="0"/>
        <v>0</v>
      </c>
      <c r="F22" s="93" t="str">
        <f>IF(C22&gt;0,LOOKUP(B22,'EF''s'!$A$2:$A$41,'EF''s'!$F$2:$F$41)," ")</f>
        <v xml:space="preserve"> </v>
      </c>
      <c r="G22" s="56">
        <f t="shared" si="1"/>
        <v>0</v>
      </c>
      <c r="H22" s="93" t="str">
        <f>IF(C22&gt;0,LOOKUP(B22,'EF''s'!$A$2:$A$41,'EF''s'!$G$2:$G$41)," ")</f>
        <v xml:space="preserve"> </v>
      </c>
      <c r="I22" s="94">
        <f t="shared" si="2"/>
        <v>0</v>
      </c>
      <c r="J22" s="93" t="str">
        <f>IF(C22&gt;0,LOOKUP(B22,'EF''s'!$A$2:$A$41,'EF''s'!$C$2:$C$41)," ")</f>
        <v xml:space="preserve"> </v>
      </c>
      <c r="K22" s="56">
        <f t="shared" si="3"/>
        <v>0</v>
      </c>
      <c r="L22" s="101" t="str">
        <f>IF(C22&gt;0,LOOKUP(B22,'EF''s'!$A$2:$A$41,'EF''s'!$D$2:$D$41)," ")</f>
        <v xml:space="preserve"> </v>
      </c>
      <c r="M22" s="56">
        <f t="shared" si="4"/>
        <v>0</v>
      </c>
      <c r="N22" s="101" t="str">
        <f>IF(C22&gt;0,LOOKUP(B22,'EF''s'!$A$2:$A$41,'EF''s'!$E$2:$E$41)," ")</f>
        <v xml:space="preserve"> </v>
      </c>
      <c r="O22" s="56">
        <f t="shared" si="5"/>
        <v>0</v>
      </c>
      <c r="P22" s="101" t="str">
        <f>IF(C22&gt;0,LOOKUP(B22,'EF''s'!$A$2:$A$41,'EF''s'!$H$2:$H$41)," ")</f>
        <v xml:space="preserve"> </v>
      </c>
      <c r="Q22" s="56">
        <f t="shared" si="6"/>
        <v>0</v>
      </c>
    </row>
    <row r="23" spans="1:17" s="110" customFormat="1" x14ac:dyDescent="0.2">
      <c r="A23" s="105" t="s">
        <v>44</v>
      </c>
      <c r="B23" s="106"/>
      <c r="C23" s="106"/>
      <c r="D23" s="107" t="str">
        <f>IF(C23&gt;0,(LOOKUP(B23,'EF''s'!$A$2:$A$41,'EF''s'!$B$2:$B$41)),(" "))</f>
        <v xml:space="preserve"> </v>
      </c>
      <c r="E23" s="108">
        <f t="shared" si="0"/>
        <v>0</v>
      </c>
      <c r="F23" s="107" t="str">
        <f>IF(C23&gt;0,LOOKUP(B23,'EF''s'!$A$2:$A$41,'EF''s'!$F$2:$F$41)," ")</f>
        <v xml:space="preserve"> </v>
      </c>
      <c r="G23" s="108">
        <f t="shared" si="1"/>
        <v>0</v>
      </c>
      <c r="H23" s="107" t="str">
        <f>IF(C23&gt;0,LOOKUP(B23,'EF''s'!$A$2:$A$41,'EF''s'!$G$2:$G$41)," ")</f>
        <v xml:space="preserve"> </v>
      </c>
      <c r="I23" s="108">
        <f t="shared" si="2"/>
        <v>0</v>
      </c>
      <c r="J23" s="107" t="str">
        <f>IF(C23&gt;0,LOOKUP(B23,'EF''s'!$A$2:$A$41,'EF''s'!$C$2:$C$41)," ")</f>
        <v xml:space="preserve"> </v>
      </c>
      <c r="K23" s="108">
        <f t="shared" si="3"/>
        <v>0</v>
      </c>
      <c r="L23" s="109" t="str">
        <f>IF(C23&gt;0,LOOKUP(B23,'EF''s'!$A$2:$A$41,'EF''s'!$D$2:$D$41)," ")</f>
        <v xml:space="preserve"> </v>
      </c>
      <c r="M23" s="108">
        <f t="shared" si="4"/>
        <v>0</v>
      </c>
      <c r="N23" s="109" t="str">
        <f>IF(C23&gt;0,LOOKUP(B23,'EF''s'!$A$2:$A$41,'EF''s'!$E$2:$E$41)," ")</f>
        <v xml:space="preserve"> </v>
      </c>
      <c r="O23" s="108">
        <f t="shared" si="5"/>
        <v>0</v>
      </c>
      <c r="P23" s="109" t="str">
        <f>IF(C23&gt;0,LOOKUP(B23,'EF''s'!$A$2:$A$41,'EF''s'!$H$2:$H$41)," ")</f>
        <v xml:space="preserve"> </v>
      </c>
      <c r="Q23" s="108">
        <f t="shared" si="6"/>
        <v>0</v>
      </c>
    </row>
    <row r="24" spans="1:17" x14ac:dyDescent="0.2">
      <c r="A24" s="4" t="s">
        <v>43</v>
      </c>
      <c r="B24" s="91"/>
      <c r="C24" s="92"/>
      <c r="D24" s="93" t="str">
        <f>IF(C24&gt;0,(LOOKUP(B24,'EF''s'!$A$2:$A$41,'EF''s'!$B$2:$B$41)),(" "))</f>
        <v xml:space="preserve"> </v>
      </c>
      <c r="E24" s="94">
        <f t="shared" si="0"/>
        <v>0</v>
      </c>
      <c r="F24" s="93" t="str">
        <f>IF(C24&gt;0,LOOKUP(B24,'EF''s'!$A$2:$A$41,'EF''s'!$F$2:$F$41)," ")</f>
        <v xml:space="preserve"> </v>
      </c>
      <c r="G24" s="56">
        <f t="shared" si="1"/>
        <v>0</v>
      </c>
      <c r="H24" s="93" t="str">
        <f>IF(C24&gt;0,LOOKUP(B24,'EF''s'!$A$2:$A$41,'EF''s'!$G$2:$G$41)," ")</f>
        <v xml:space="preserve"> </v>
      </c>
      <c r="I24" s="94">
        <f t="shared" si="2"/>
        <v>0</v>
      </c>
      <c r="J24" s="93" t="str">
        <f>IF(C24&gt;0,LOOKUP(B24,'EF''s'!$A$2:$A$41,'EF''s'!$C$2:$C$41)," ")</f>
        <v xml:space="preserve"> </v>
      </c>
      <c r="K24" s="56">
        <f t="shared" si="3"/>
        <v>0</v>
      </c>
      <c r="L24" s="101" t="str">
        <f>IF(C24&gt;0,LOOKUP(B24,'EF''s'!$A$2:$A$41,'EF''s'!$D$2:$D$41)," ")</f>
        <v xml:space="preserve"> </v>
      </c>
      <c r="M24" s="56">
        <f t="shared" si="4"/>
        <v>0</v>
      </c>
      <c r="N24" s="101" t="str">
        <f>IF(C24&gt;0,LOOKUP(B24,'EF''s'!$A$2:$A$41,'EF''s'!$E$2:$E$41)," ")</f>
        <v xml:space="preserve"> </v>
      </c>
      <c r="O24" s="56">
        <f t="shared" si="5"/>
        <v>0</v>
      </c>
      <c r="P24" s="101" t="str">
        <f>IF(C24&gt;0,LOOKUP(B24,'EF''s'!$A$2:$A$41,'EF''s'!$H$2:$H$41)," ")</f>
        <v xml:space="preserve"> </v>
      </c>
      <c r="Q24" s="56">
        <f t="shared" si="6"/>
        <v>0</v>
      </c>
    </row>
    <row r="25" spans="1:17" s="110" customFormat="1" x14ac:dyDescent="0.2">
      <c r="A25" s="105" t="s">
        <v>45</v>
      </c>
      <c r="B25" s="106"/>
      <c r="C25" s="106"/>
      <c r="D25" s="107" t="str">
        <f>IF(C25&gt;0,(LOOKUP(B25,'EF''s'!$A$2:$A$41,'EF''s'!$B$2:$B$41)),(" "))</f>
        <v xml:space="preserve"> </v>
      </c>
      <c r="E25" s="108">
        <f t="shared" si="0"/>
        <v>0</v>
      </c>
      <c r="F25" s="107" t="str">
        <f>IF(C25&gt;0,LOOKUP(B25,'EF''s'!$A$2:$A$41,'EF''s'!$F$2:$F$41)," ")</f>
        <v xml:space="preserve"> </v>
      </c>
      <c r="G25" s="108">
        <f t="shared" si="1"/>
        <v>0</v>
      </c>
      <c r="H25" s="107" t="str">
        <f>IF(C25&gt;0,LOOKUP(B25,'EF''s'!$A$2:$A$41,'EF''s'!$G$2:$G$41)," ")</f>
        <v xml:space="preserve"> </v>
      </c>
      <c r="I25" s="108">
        <f t="shared" si="2"/>
        <v>0</v>
      </c>
      <c r="J25" s="107" t="str">
        <f>IF(C25&gt;0,LOOKUP(B25,'EF''s'!$A$2:$A$41,'EF''s'!$C$2:$C$41)," ")</f>
        <v xml:space="preserve"> </v>
      </c>
      <c r="K25" s="108">
        <f t="shared" si="3"/>
        <v>0</v>
      </c>
      <c r="L25" s="109" t="str">
        <f>IF(C25&gt;0,LOOKUP(B25,'EF''s'!$A$2:$A$41,'EF''s'!$D$2:$D$41)," ")</f>
        <v xml:space="preserve"> </v>
      </c>
      <c r="M25" s="108">
        <f t="shared" si="4"/>
        <v>0</v>
      </c>
      <c r="N25" s="109" t="str">
        <f>IF(C25&gt;0,LOOKUP(B25,'EF''s'!$A$2:$A$41,'EF''s'!$E$2:$E$41)," ")</f>
        <v xml:space="preserve"> </v>
      </c>
      <c r="O25" s="108">
        <f t="shared" si="5"/>
        <v>0</v>
      </c>
      <c r="P25" s="109" t="str">
        <f>IF(C25&gt;0,LOOKUP(B25,'EF''s'!$A$2:$A$41,'EF''s'!$H$2:$H$41)," ")</f>
        <v xml:space="preserve"> </v>
      </c>
      <c r="Q25" s="108">
        <f t="shared" si="6"/>
        <v>0</v>
      </c>
    </row>
    <row r="26" spans="1:17" x14ac:dyDescent="0.2">
      <c r="A26" s="4" t="s">
        <v>46</v>
      </c>
      <c r="B26" s="91"/>
      <c r="C26" s="92"/>
      <c r="D26" s="93" t="str">
        <f>IF(C26&gt;0,(LOOKUP(B26,'EF''s'!$A$2:$A$41,'EF''s'!$B$2:$B$41)),(" "))</f>
        <v xml:space="preserve"> </v>
      </c>
      <c r="E26" s="94">
        <f t="shared" si="0"/>
        <v>0</v>
      </c>
      <c r="F26" s="93" t="str">
        <f>IF(C26&gt;0,LOOKUP(B26,'EF''s'!$A$2:$A$41,'EF''s'!$F$2:$F$41)," ")</f>
        <v xml:space="preserve"> </v>
      </c>
      <c r="G26" s="56">
        <f t="shared" si="1"/>
        <v>0</v>
      </c>
      <c r="H26" s="93" t="str">
        <f>IF(C26&gt;0,LOOKUP(B26,'EF''s'!$A$2:$A$41,'EF''s'!$G$2:$G$41)," ")</f>
        <v xml:space="preserve"> </v>
      </c>
      <c r="I26" s="94">
        <f t="shared" si="2"/>
        <v>0</v>
      </c>
      <c r="J26" s="93" t="str">
        <f>IF(C26&gt;0,LOOKUP(B26,'EF''s'!$A$2:$A$41,'EF''s'!$C$2:$C$41)," ")</f>
        <v xml:space="preserve"> </v>
      </c>
      <c r="K26" s="56">
        <f t="shared" si="3"/>
        <v>0</v>
      </c>
      <c r="L26" s="101" t="str">
        <f>IF(C26&gt;0,LOOKUP(B26,'EF''s'!$A$2:$A$41,'EF''s'!$D$2:$D$41)," ")</f>
        <v xml:space="preserve"> </v>
      </c>
      <c r="M26" s="56">
        <f t="shared" si="4"/>
        <v>0</v>
      </c>
      <c r="N26" s="101" t="str">
        <f>IF(C26&gt;0,LOOKUP(B26,'EF''s'!$A$2:$A$41,'EF''s'!$E$2:$E$41)," ")</f>
        <v xml:space="preserve"> </v>
      </c>
      <c r="O26" s="56">
        <f t="shared" si="5"/>
        <v>0</v>
      </c>
      <c r="P26" s="101" t="str">
        <f>IF(C26&gt;0,LOOKUP(B26,'EF''s'!$A$2:$A$41,'EF''s'!$H$2:$H$41)," ")</f>
        <v xml:space="preserve"> </v>
      </c>
      <c r="Q26" s="56">
        <f t="shared" si="6"/>
        <v>0</v>
      </c>
    </row>
    <row r="27" spans="1:17" s="110" customFormat="1" x14ac:dyDescent="0.2">
      <c r="A27" s="105" t="s">
        <v>111</v>
      </c>
      <c r="B27" s="106"/>
      <c r="C27" s="106"/>
      <c r="D27" s="107" t="str">
        <f>IF(C27&gt;0,(LOOKUP(B27,'EF''s'!$A$2:$A$41,'EF''s'!$B$2:$B$41)),(" "))</f>
        <v xml:space="preserve"> </v>
      </c>
      <c r="E27" s="108">
        <f t="shared" si="0"/>
        <v>0</v>
      </c>
      <c r="F27" s="107" t="str">
        <f>IF(C27&gt;0,LOOKUP(B27,'EF''s'!$A$2:$A$41,'EF''s'!$F$2:$F$41)," ")</f>
        <v xml:space="preserve"> </v>
      </c>
      <c r="G27" s="108">
        <f t="shared" si="1"/>
        <v>0</v>
      </c>
      <c r="H27" s="107" t="str">
        <f>IF(C27&gt;0,LOOKUP(B27,'EF''s'!$A$2:$A$41,'EF''s'!$G$2:$G$41)," ")</f>
        <v xml:space="preserve"> </v>
      </c>
      <c r="I27" s="108">
        <f t="shared" si="2"/>
        <v>0</v>
      </c>
      <c r="J27" s="107" t="str">
        <f>IF(C27&gt;0,LOOKUP(B27,'EF''s'!$A$2:$A$41,'EF''s'!$C$2:$C$41)," ")</f>
        <v xml:space="preserve"> </v>
      </c>
      <c r="K27" s="108">
        <f t="shared" si="3"/>
        <v>0</v>
      </c>
      <c r="L27" s="109" t="str">
        <f>IF(C27&gt;0,LOOKUP(B27,'EF''s'!$A$2:$A$41,'EF''s'!$D$2:$D$41)," ")</f>
        <v xml:space="preserve"> </v>
      </c>
      <c r="M27" s="108">
        <f t="shared" si="4"/>
        <v>0</v>
      </c>
      <c r="N27" s="109" t="str">
        <f>IF(C27&gt;0,LOOKUP(B27,'EF''s'!$A$2:$A$41,'EF''s'!$E$2:$E$41)," ")</f>
        <v xml:space="preserve"> </v>
      </c>
      <c r="O27" s="108">
        <f t="shared" si="5"/>
        <v>0</v>
      </c>
      <c r="P27" s="109" t="str">
        <f>IF(C27&gt;0,LOOKUP(B27,'EF''s'!$A$2:$A$41,'EF''s'!$H$2:$H$41)," ")</f>
        <v xml:space="preserve"> </v>
      </c>
      <c r="Q27" s="108">
        <f t="shared" si="6"/>
        <v>0</v>
      </c>
    </row>
    <row r="28" spans="1:17" x14ac:dyDescent="0.2">
      <c r="A28" s="4" t="s">
        <v>55</v>
      </c>
      <c r="B28" s="91"/>
      <c r="C28" s="92"/>
      <c r="D28" s="93" t="str">
        <f>IF(C28&gt;0,(LOOKUP(B28,'EF''s'!$A$2:$A$41,'EF''s'!$B$2:$B$41)),(" "))</f>
        <v xml:space="preserve"> </v>
      </c>
      <c r="E28" s="94">
        <f t="shared" si="0"/>
        <v>0</v>
      </c>
      <c r="F28" s="93" t="str">
        <f>IF(C28&gt;0,LOOKUP(B28,'EF''s'!$A$2:$A$41,'EF''s'!$F$2:$F$41)," ")</f>
        <v xml:space="preserve"> </v>
      </c>
      <c r="G28" s="56">
        <f t="shared" si="1"/>
        <v>0</v>
      </c>
      <c r="H28" s="93" t="str">
        <f>IF(C28&gt;0,LOOKUP(B28,'EF''s'!$A$2:$A$41,'EF''s'!$G$2:$G$41)," ")</f>
        <v xml:space="preserve"> </v>
      </c>
      <c r="I28" s="94">
        <f t="shared" si="2"/>
        <v>0</v>
      </c>
      <c r="J28" s="93" t="str">
        <f>IF(C28&gt;0,LOOKUP(B28,'EF''s'!$A$2:$A$41,'EF''s'!$C$2:$C$41)," ")</f>
        <v xml:space="preserve"> </v>
      </c>
      <c r="K28" s="56">
        <f t="shared" si="3"/>
        <v>0</v>
      </c>
      <c r="L28" s="101" t="str">
        <f>IF(C28&gt;0,LOOKUP(B28,'EF''s'!$A$2:$A$41,'EF''s'!$D$2:$D$41)," ")</f>
        <v xml:space="preserve"> </v>
      </c>
      <c r="M28" s="56">
        <f t="shared" si="4"/>
        <v>0</v>
      </c>
      <c r="N28" s="101" t="str">
        <f>IF(C28&gt;0,LOOKUP(B28,'EF''s'!$A$2:$A$41,'EF''s'!$E$2:$E$41)," ")</f>
        <v xml:space="preserve"> </v>
      </c>
      <c r="O28" s="56">
        <f t="shared" si="5"/>
        <v>0</v>
      </c>
      <c r="P28" s="101" t="str">
        <f>IF(C28&gt;0,LOOKUP(B28,'EF''s'!$A$2:$A$41,'EF''s'!$H$2:$H$41)," ")</f>
        <v xml:space="preserve"> </v>
      </c>
      <c r="Q28" s="56">
        <f t="shared" si="6"/>
        <v>0</v>
      </c>
    </row>
    <row r="29" spans="1:17" s="110" customFormat="1" x14ac:dyDescent="0.2">
      <c r="A29" s="105" t="s">
        <v>38</v>
      </c>
      <c r="B29" s="106"/>
      <c r="C29" s="106"/>
      <c r="D29" s="107" t="str">
        <f>IF(C29&gt;0,(LOOKUP(B29,'EF''s'!$A$2:$A$41,'EF''s'!$B$2:$B$41)),(" "))</f>
        <v xml:space="preserve"> </v>
      </c>
      <c r="E29" s="108">
        <f t="shared" si="0"/>
        <v>0</v>
      </c>
      <c r="F29" s="107" t="str">
        <f>IF(C29&gt;0,LOOKUP(B29,'EF''s'!$A$2:$A$41,'EF''s'!$F$2:$F$41)," ")</f>
        <v xml:space="preserve"> </v>
      </c>
      <c r="G29" s="108">
        <f t="shared" si="1"/>
        <v>0</v>
      </c>
      <c r="H29" s="107" t="str">
        <f>IF(C29&gt;0,LOOKUP(B29,'EF''s'!$A$2:$A$41,'EF''s'!$G$2:$G$41)," ")</f>
        <v xml:space="preserve"> </v>
      </c>
      <c r="I29" s="108">
        <f t="shared" si="2"/>
        <v>0</v>
      </c>
      <c r="J29" s="107" t="str">
        <f>IF(C29&gt;0,LOOKUP(B29,'EF''s'!$A$2:$A$41,'EF''s'!$C$2:$C$41)," ")</f>
        <v xml:space="preserve"> </v>
      </c>
      <c r="K29" s="108">
        <f t="shared" si="3"/>
        <v>0</v>
      </c>
      <c r="L29" s="109" t="str">
        <f>IF(C29&gt;0,LOOKUP(B29,'EF''s'!$A$2:$A$41,'EF''s'!$D$2:$D$41)," ")</f>
        <v xml:space="preserve"> </v>
      </c>
      <c r="M29" s="108">
        <f t="shared" si="4"/>
        <v>0</v>
      </c>
      <c r="N29" s="109" t="str">
        <f>IF(C29&gt;0,LOOKUP(B29,'EF''s'!$A$2:$A$41,'EF''s'!$E$2:$E$41)," ")</f>
        <v xml:space="preserve"> </v>
      </c>
      <c r="O29" s="108">
        <f t="shared" si="5"/>
        <v>0</v>
      </c>
      <c r="P29" s="109" t="str">
        <f>IF(C29&gt;0,LOOKUP(B29,'EF''s'!$A$2:$A$41,'EF''s'!$H$2:$H$41)," ")</f>
        <v xml:space="preserve"> </v>
      </c>
      <c r="Q29" s="108">
        <f t="shared" si="6"/>
        <v>0</v>
      </c>
    </row>
    <row r="30" spans="1:17" x14ac:dyDescent="0.2">
      <c r="A30" s="4" t="s">
        <v>39</v>
      </c>
      <c r="B30" s="48" t="s">
        <v>0</v>
      </c>
      <c r="C30" s="95">
        <f>SUM(C12:C29)</f>
        <v>0</v>
      </c>
      <c r="D30" s="49"/>
      <c r="E30" s="56">
        <f>SUM(E12:E29)</f>
        <v>0</v>
      </c>
      <c r="F30" s="50"/>
      <c r="G30" s="56">
        <f>SUM(G12:G29)</f>
        <v>0</v>
      </c>
      <c r="H30" s="50"/>
      <c r="I30" s="56">
        <f>SUM(I12:I29)</f>
        <v>0</v>
      </c>
      <c r="J30" s="50"/>
      <c r="K30" s="56">
        <f>SUM(K12:K29)</f>
        <v>0</v>
      </c>
      <c r="L30" s="56"/>
      <c r="M30" s="56">
        <f>SUM(M12:M29)</f>
        <v>0</v>
      </c>
      <c r="N30" s="88"/>
      <c r="O30" s="56">
        <f>SUM(O12:O29)</f>
        <v>0</v>
      </c>
      <c r="P30" s="102"/>
      <c r="Q30" s="56">
        <f>SUM(Q12:Q29)</f>
        <v>0</v>
      </c>
    </row>
    <row r="31" spans="1:17" x14ac:dyDescent="0.2">
      <c r="A31" s="3" t="s">
        <v>19</v>
      </c>
      <c r="C31" s="81"/>
      <c r="D31" s="45" t="s">
        <v>114</v>
      </c>
      <c r="E31" s="82"/>
      <c r="F31" s="83"/>
      <c r="G31" s="82"/>
      <c r="H31" s="83"/>
      <c r="I31" s="82"/>
      <c r="J31" s="83"/>
      <c r="K31" s="82"/>
      <c r="L31" s="82"/>
      <c r="M31" s="82"/>
      <c r="N31" s="83"/>
      <c r="O31" s="82"/>
    </row>
    <row r="32" spans="1:17" x14ac:dyDescent="0.2">
      <c r="A32" s="3" t="s">
        <v>20</v>
      </c>
      <c r="B32" s="55" t="s">
        <v>15</v>
      </c>
      <c r="C32" s="36"/>
      <c r="D32" s="36"/>
      <c r="E32" s="36"/>
      <c r="F32" s="55" t="s">
        <v>138</v>
      </c>
      <c r="G32" s="44"/>
      <c r="H32" s="39"/>
      <c r="K32" s="36"/>
      <c r="L32" s="36"/>
      <c r="M32" s="36"/>
      <c r="N32" s="38"/>
      <c r="O32" s="36"/>
    </row>
    <row r="33" spans="1:15" x14ac:dyDescent="0.2">
      <c r="A33" s="3" t="s">
        <v>21</v>
      </c>
      <c r="B33" s="51" t="s">
        <v>109</v>
      </c>
      <c r="C33" s="52" t="e">
        <f>(E30*2000)/($C$30/1000)*100/(100-$E$8)</f>
        <v>#DIV/0!</v>
      </c>
      <c r="D33" s="51" t="s">
        <v>9</v>
      </c>
      <c r="E33" s="37"/>
      <c r="F33" s="51" t="s">
        <v>109</v>
      </c>
      <c r="G33" s="53">
        <f>MAX(D12:D29)</f>
        <v>0</v>
      </c>
      <c r="H33" s="54" t="s">
        <v>9</v>
      </c>
      <c r="K33" s="40"/>
      <c r="L33" s="40"/>
      <c r="M33" s="40"/>
      <c r="N33" s="38"/>
      <c r="O33" s="36"/>
    </row>
    <row r="34" spans="1:15" x14ac:dyDescent="0.2">
      <c r="A34" s="3" t="s">
        <v>22</v>
      </c>
      <c r="B34" s="51" t="s">
        <v>10</v>
      </c>
      <c r="C34" s="52" t="e">
        <f xml:space="preserve"> (G30*2000)/($C$30/1000)</f>
        <v>#DIV/0!</v>
      </c>
      <c r="D34" s="51" t="s">
        <v>9</v>
      </c>
      <c r="E34" s="36"/>
      <c r="F34" s="51" t="s">
        <v>10</v>
      </c>
      <c r="G34" s="53">
        <f>MAX(F12:F30)</f>
        <v>0</v>
      </c>
      <c r="H34" s="54" t="s">
        <v>9</v>
      </c>
      <c r="K34" s="38"/>
      <c r="L34" s="38"/>
      <c r="M34" s="38"/>
      <c r="N34" s="38"/>
      <c r="O34" s="36"/>
    </row>
    <row r="35" spans="1:15" x14ac:dyDescent="0.2">
      <c r="A35" s="3" t="s">
        <v>23</v>
      </c>
      <c r="B35" s="51" t="s">
        <v>4</v>
      </c>
      <c r="C35" s="52" t="e">
        <f xml:space="preserve"> (I30*2000)/($C$30/1000)</f>
        <v>#DIV/0!</v>
      </c>
      <c r="D35" s="51" t="s">
        <v>9</v>
      </c>
      <c r="E35" s="36"/>
      <c r="F35" s="51" t="s">
        <v>4</v>
      </c>
      <c r="G35" s="53">
        <f>MAX(H12:H29)</f>
        <v>0</v>
      </c>
      <c r="H35" s="54" t="s">
        <v>9</v>
      </c>
      <c r="K35" s="38"/>
      <c r="L35" s="38"/>
      <c r="M35" s="38"/>
      <c r="N35" s="38"/>
      <c r="O35" s="36"/>
    </row>
    <row r="36" spans="1:15" x14ac:dyDescent="0.2">
      <c r="A36" s="3" t="s">
        <v>24</v>
      </c>
      <c r="B36" s="51" t="s">
        <v>11</v>
      </c>
      <c r="C36" s="52" t="e">
        <f xml:space="preserve"> (K30*2000)/($C$30/1000)</f>
        <v>#DIV/0!</v>
      </c>
      <c r="D36" s="51" t="s">
        <v>9</v>
      </c>
      <c r="E36" s="36"/>
      <c r="F36" s="51" t="s">
        <v>11</v>
      </c>
      <c r="G36" s="53">
        <f>MAX(J12:J29)</f>
        <v>0</v>
      </c>
      <c r="H36" s="54" t="s">
        <v>9</v>
      </c>
      <c r="K36" s="38"/>
      <c r="L36" s="38"/>
      <c r="M36" s="38"/>
      <c r="N36" s="36"/>
      <c r="O36" s="36"/>
    </row>
    <row r="37" spans="1:15" x14ac:dyDescent="0.2">
      <c r="A37" s="3" t="s">
        <v>25</v>
      </c>
      <c r="B37" s="51" t="s">
        <v>127</v>
      </c>
      <c r="C37" s="52" t="e">
        <f xml:space="preserve"> (M30*2000)/($C$30/1000)</f>
        <v>#DIV/0!</v>
      </c>
      <c r="D37" s="51" t="s">
        <v>9</v>
      </c>
      <c r="E37" s="36"/>
      <c r="F37" s="51" t="s">
        <v>127</v>
      </c>
      <c r="G37" s="53">
        <f>MAX(L12:L29)</f>
        <v>0</v>
      </c>
      <c r="H37" s="54" t="s">
        <v>9</v>
      </c>
      <c r="K37" s="38"/>
      <c r="L37" s="38"/>
      <c r="M37" s="38"/>
      <c r="N37" s="36"/>
      <c r="O37" s="36"/>
    </row>
    <row r="38" spans="1:15" x14ac:dyDescent="0.2">
      <c r="A38" s="3" t="s">
        <v>26</v>
      </c>
      <c r="B38" s="51" t="s">
        <v>14</v>
      </c>
      <c r="C38" s="52" t="e">
        <f xml:space="preserve"> (O30*2000)/($C$30/1000)</f>
        <v>#DIV/0!</v>
      </c>
      <c r="D38" s="51" t="s">
        <v>9</v>
      </c>
      <c r="E38" s="36"/>
      <c r="F38" s="51" t="s">
        <v>14</v>
      </c>
      <c r="G38" s="53">
        <f>MAX(N12:N29)</f>
        <v>0</v>
      </c>
      <c r="H38" s="54" t="s">
        <v>9</v>
      </c>
      <c r="K38" s="38"/>
      <c r="L38" s="38"/>
      <c r="M38" s="38"/>
      <c r="N38" s="36"/>
      <c r="O38" s="36"/>
    </row>
    <row r="39" spans="1:15" x14ac:dyDescent="0.2">
      <c r="A39" s="3" t="s">
        <v>27</v>
      </c>
      <c r="B39" s="51" t="s">
        <v>57</v>
      </c>
      <c r="C39" s="52" t="e">
        <f xml:space="preserve"> (Q30*2000)/($C$30/1000)</f>
        <v>#DIV/0!</v>
      </c>
      <c r="D39" s="51" t="s">
        <v>9</v>
      </c>
      <c r="E39" s="36"/>
      <c r="F39" s="51" t="s">
        <v>57</v>
      </c>
      <c r="G39" s="53">
        <f>MAX(P12:P29)</f>
        <v>0</v>
      </c>
      <c r="H39" s="54" t="s">
        <v>9</v>
      </c>
      <c r="K39" s="38"/>
      <c r="L39" s="38"/>
      <c r="M39" s="38"/>
      <c r="N39" s="36"/>
      <c r="O39" s="36"/>
    </row>
    <row r="40" spans="1:15" x14ac:dyDescent="0.2">
      <c r="A40" s="3" t="s">
        <v>28</v>
      </c>
      <c r="K40" s="38"/>
      <c r="L40" s="38"/>
      <c r="M40" s="38"/>
      <c r="N40" s="36"/>
      <c r="O40" s="36"/>
    </row>
    <row r="41" spans="1:15" x14ac:dyDescent="0.2">
      <c r="A41" s="3" t="s">
        <v>29</v>
      </c>
    </row>
    <row r="42" spans="1:15" x14ac:dyDescent="0.2">
      <c r="A42" s="3" t="s">
        <v>30</v>
      </c>
    </row>
    <row r="43" spans="1:15" x14ac:dyDescent="0.2">
      <c r="A43" s="3" t="s">
        <v>31</v>
      </c>
    </row>
    <row r="44" spans="1:15" x14ac:dyDescent="0.2">
      <c r="A44" s="3" t="s">
        <v>32</v>
      </c>
    </row>
    <row r="45" spans="1:15" x14ac:dyDescent="0.2">
      <c r="A45" s="3" t="s">
        <v>33</v>
      </c>
    </row>
    <row r="46" spans="1:15" x14ac:dyDescent="0.2">
      <c r="A46" s="3" t="s">
        <v>34</v>
      </c>
    </row>
    <row r="47" spans="1:15" x14ac:dyDescent="0.2">
      <c r="A47" s="3" t="s">
        <v>35</v>
      </c>
    </row>
    <row r="48" spans="1:15" x14ac:dyDescent="0.2">
      <c r="A48" s="3" t="s">
        <v>36</v>
      </c>
    </row>
    <row r="49" spans="1:1" x14ac:dyDescent="0.2">
      <c r="A49" s="3" t="s">
        <v>37</v>
      </c>
    </row>
    <row r="50" spans="1:1" x14ac:dyDescent="0.2">
      <c r="A50" s="43" t="s">
        <v>112</v>
      </c>
    </row>
    <row r="53" spans="1:1" x14ac:dyDescent="0.2">
      <c r="A53" s="41"/>
    </row>
    <row r="54" spans="1:1" x14ac:dyDescent="0.2">
      <c r="A54" s="41"/>
    </row>
    <row r="55" spans="1:1" x14ac:dyDescent="0.2">
      <c r="A55" s="41"/>
    </row>
    <row r="56" spans="1:1" x14ac:dyDescent="0.2">
      <c r="A56" s="41"/>
    </row>
    <row r="57" spans="1:1" x14ac:dyDescent="0.2">
      <c r="A57" s="41"/>
    </row>
    <row r="58" spans="1:1" x14ac:dyDescent="0.2">
      <c r="A58" s="41"/>
    </row>
    <row r="59" spans="1:1" x14ac:dyDescent="0.2">
      <c r="A59" s="41"/>
    </row>
    <row r="60" spans="1:1" x14ac:dyDescent="0.2">
      <c r="A60" s="41"/>
    </row>
    <row r="61" spans="1:1" x14ac:dyDescent="0.2">
      <c r="A61" s="41"/>
    </row>
    <row r="62" spans="1:1" x14ac:dyDescent="0.2">
      <c r="A62" s="41"/>
    </row>
    <row r="63" spans="1:1" x14ac:dyDescent="0.2">
      <c r="A63" s="41"/>
    </row>
    <row r="64" spans="1:1" x14ac:dyDescent="0.2">
      <c r="A64" s="41"/>
    </row>
    <row r="65" spans="1:1" x14ac:dyDescent="0.2">
      <c r="A65" s="41"/>
    </row>
    <row r="66" spans="1:1" x14ac:dyDescent="0.2">
      <c r="A66" s="41"/>
    </row>
    <row r="67" spans="1:1" x14ac:dyDescent="0.2">
      <c r="A67" s="41"/>
    </row>
    <row r="68" spans="1:1" x14ac:dyDescent="0.2">
      <c r="A68" s="41"/>
    </row>
    <row r="69" spans="1:1" x14ac:dyDescent="0.2">
      <c r="A69" s="41"/>
    </row>
    <row r="70" spans="1:1" x14ac:dyDescent="0.2">
      <c r="A70" s="41"/>
    </row>
    <row r="71" spans="1:1" x14ac:dyDescent="0.2">
      <c r="A71" s="41"/>
    </row>
    <row r="72" spans="1:1" x14ac:dyDescent="0.2">
      <c r="A72" s="41"/>
    </row>
    <row r="73" spans="1:1" x14ac:dyDescent="0.2">
      <c r="A73" s="41"/>
    </row>
    <row r="74" spans="1:1" x14ac:dyDescent="0.2">
      <c r="A74" s="41"/>
    </row>
    <row r="75" spans="1:1" x14ac:dyDescent="0.2">
      <c r="A75" s="41"/>
    </row>
    <row r="76" spans="1:1" x14ac:dyDescent="0.2">
      <c r="A76" s="41"/>
    </row>
    <row r="77" spans="1:1" x14ac:dyDescent="0.2">
      <c r="A77" s="41"/>
    </row>
    <row r="78" spans="1:1" x14ac:dyDescent="0.2">
      <c r="A78" s="41"/>
    </row>
    <row r="79" spans="1:1" x14ac:dyDescent="0.2">
      <c r="A79" s="41"/>
    </row>
    <row r="80" spans="1:1" x14ac:dyDescent="0.2">
      <c r="A80" s="41"/>
    </row>
    <row r="81" spans="1:1" x14ac:dyDescent="0.2">
      <c r="A81" s="41"/>
    </row>
  </sheetData>
  <sheetProtection algorithmName="SHA-512" hashValue="0oaEt54gOImVBGI21KfA/SznTDo/6f121YKuifLYaE/ooAPXcitgUt9mXYMPDP39pU0SBKoBPRDVs2XA9kdtwA==" saltValue="U2usrVU5MfzHz4HuJfG2hg==" spinCount="100000" sheet="1" objects="1" scenarios="1"/>
  <dataConsolidate/>
  <phoneticPr fontId="0" type="noConversion"/>
  <dataValidations count="1">
    <dataValidation type="list" allowBlank="1" showInputMessage="1" showErrorMessage="1" sqref="B12:B29">
      <formula1>$A$11:$A$50</formula1>
    </dataValidation>
  </dataValidations>
  <pageMargins left="0.75" right="0.75" top="0.75" bottom="0.75" header="0.5" footer="0.5"/>
  <pageSetup orientation="landscape" r:id="rId1"/>
  <headerFooter alignWithMargins="0"/>
  <ignoredErrors>
    <ignoredError sqref="P12:P14 P15:P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1" max="1" width="33.140625" style="31" customWidth="1"/>
    <col min="2" max="2" width="11.28515625" style="31" bestFit="1" customWidth="1"/>
    <col min="3" max="3" width="12.42578125" style="31" customWidth="1"/>
    <col min="4" max="16384" width="9.140625" style="31"/>
  </cols>
  <sheetData>
    <row r="1" spans="1:7" ht="15.75" x14ac:dyDescent="0.25">
      <c r="A1" s="30" t="s">
        <v>116</v>
      </c>
    </row>
    <row r="2" spans="1:7" ht="15.75" x14ac:dyDescent="0.25">
      <c r="A2" s="30" t="s">
        <v>86</v>
      </c>
    </row>
    <row r="3" spans="1:7" x14ac:dyDescent="0.2">
      <c r="A3" s="46" t="s">
        <v>115</v>
      </c>
      <c r="B3" s="148"/>
      <c r="C3" s="149"/>
      <c r="D3" s="149"/>
      <c r="E3" s="149"/>
      <c r="F3" s="150"/>
    </row>
    <row r="5" spans="1:7" x14ac:dyDescent="0.2">
      <c r="A5" s="32" t="s">
        <v>106</v>
      </c>
    </row>
    <row r="6" spans="1:7" x14ac:dyDescent="0.2">
      <c r="B6" s="33" t="s">
        <v>87</v>
      </c>
      <c r="C6" s="33" t="s">
        <v>88</v>
      </c>
      <c r="G6" s="42"/>
    </row>
    <row r="7" spans="1:7" x14ac:dyDescent="0.2">
      <c r="A7" s="29" t="s">
        <v>89</v>
      </c>
      <c r="B7" s="72"/>
      <c r="C7" s="72"/>
    </row>
    <row r="8" spans="1:7" x14ac:dyDescent="0.2">
      <c r="A8" s="29" t="s">
        <v>90</v>
      </c>
      <c r="B8" s="72"/>
      <c r="C8" s="72"/>
    </row>
    <row r="9" spans="1:7" x14ac:dyDescent="0.2">
      <c r="A9" s="29" t="s">
        <v>91</v>
      </c>
      <c r="B9" s="34"/>
      <c r="C9" s="34"/>
    </row>
    <row r="10" spans="1:7" x14ac:dyDescent="0.2">
      <c r="A10" s="29" t="s">
        <v>97</v>
      </c>
      <c r="B10" s="34"/>
      <c r="C10" s="34"/>
    </row>
    <row r="11" spans="1:7" x14ac:dyDescent="0.2">
      <c r="A11" s="29" t="s">
        <v>92</v>
      </c>
      <c r="B11" s="34"/>
      <c r="C11" s="34"/>
    </row>
    <row r="12" spans="1:7" x14ac:dyDescent="0.2">
      <c r="A12" s="29" t="s">
        <v>93</v>
      </c>
      <c r="B12" s="34"/>
      <c r="C12" s="34"/>
    </row>
    <row r="13" spans="1:7" x14ac:dyDescent="0.2">
      <c r="A13" s="29" t="s">
        <v>94</v>
      </c>
      <c r="B13" s="34"/>
      <c r="C13" s="34"/>
    </row>
    <row r="14" spans="1:7" x14ac:dyDescent="0.2">
      <c r="A14" s="29" t="s">
        <v>95</v>
      </c>
      <c r="B14" s="72"/>
      <c r="C14" s="72"/>
    </row>
    <row r="15" spans="1:7" x14ac:dyDescent="0.2">
      <c r="A15" s="29" t="s">
        <v>96</v>
      </c>
      <c r="B15" s="72"/>
      <c r="C15" s="72"/>
    </row>
    <row r="17" spans="1:4" x14ac:dyDescent="0.2">
      <c r="A17" s="32" t="s">
        <v>105</v>
      </c>
      <c r="D17" s="35"/>
    </row>
    <row r="18" spans="1:4" x14ac:dyDescent="0.2">
      <c r="A18" s="29" t="s">
        <v>101</v>
      </c>
      <c r="B18" s="72"/>
      <c r="C18" s="33" t="s">
        <v>102</v>
      </c>
    </row>
    <row r="19" spans="1:4" x14ac:dyDescent="0.2">
      <c r="A19" s="29" t="s">
        <v>103</v>
      </c>
      <c r="B19" s="72"/>
      <c r="C19" s="33" t="s">
        <v>104</v>
      </c>
    </row>
    <row r="20" spans="1:4" x14ac:dyDescent="0.2">
      <c r="B20" s="31" t="s">
        <v>107</v>
      </c>
    </row>
  </sheetData>
  <sheetProtection password="CAA3" sheet="1" objects="1" scenarios="1"/>
  <mergeCells count="1">
    <mergeCell ref="B3:F3"/>
  </mergeCells>
  <phoneticPr fontId="13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H1"/>
    </sheetView>
  </sheetViews>
  <sheetFormatPr defaultRowHeight="12.75" x14ac:dyDescent="0.2"/>
  <cols>
    <col min="1" max="1" width="10.140625" customWidth="1"/>
    <col min="2" max="2" width="10.85546875" customWidth="1"/>
    <col min="3" max="3" width="9.42578125" customWidth="1"/>
    <col min="5" max="5" width="7.28515625" customWidth="1"/>
    <col min="6" max="6" width="10.7109375" customWidth="1"/>
    <col min="8" max="8" width="8.7109375" customWidth="1"/>
    <col min="10" max="10" width="8.5703125" customWidth="1"/>
  </cols>
  <sheetData>
    <row r="1" spans="1:11" x14ac:dyDescent="0.2">
      <c r="A1" s="157" t="s">
        <v>58</v>
      </c>
      <c r="B1" s="158"/>
      <c r="C1" s="158"/>
      <c r="D1" s="158"/>
      <c r="E1" s="158"/>
      <c r="F1" s="158"/>
      <c r="G1" s="158"/>
      <c r="H1" s="158"/>
    </row>
    <row r="2" spans="1:11" x14ac:dyDescent="0.2">
      <c r="A2" s="70"/>
      <c r="B2" s="71"/>
      <c r="C2" s="71"/>
      <c r="D2" s="71"/>
      <c r="E2" s="71"/>
      <c r="F2" s="71"/>
      <c r="G2" s="71"/>
      <c r="H2" s="71"/>
    </row>
    <row r="3" spans="1:11" x14ac:dyDescent="0.2">
      <c r="A3" s="151" t="s">
        <v>118</v>
      </c>
      <c r="B3" s="152"/>
      <c r="C3" s="165" t="s">
        <v>98</v>
      </c>
      <c r="D3" s="166"/>
      <c r="E3" s="167"/>
      <c r="F3" s="167"/>
      <c r="G3" s="167"/>
      <c r="H3" s="167"/>
      <c r="I3" s="167"/>
      <c r="J3" s="168"/>
    </row>
    <row r="4" spans="1:11" x14ac:dyDescent="0.2">
      <c r="A4" s="151" t="s">
        <v>59</v>
      </c>
      <c r="B4" s="159"/>
      <c r="C4" s="152"/>
      <c r="D4" s="160">
        <f>Welding!E7/1000</f>
        <v>0</v>
      </c>
      <c r="E4" s="161"/>
      <c r="F4" s="162" t="s">
        <v>85</v>
      </c>
      <c r="G4" s="163"/>
      <c r="H4" s="164"/>
      <c r="I4" s="151" t="s">
        <v>60</v>
      </c>
      <c r="J4" s="152"/>
    </row>
    <row r="5" spans="1:11" x14ac:dyDescent="0.2">
      <c r="A5" s="26"/>
      <c r="B5" s="26"/>
      <c r="C5" s="26"/>
      <c r="D5" s="27"/>
      <c r="E5" s="24"/>
      <c r="F5" s="22"/>
      <c r="G5" s="22"/>
      <c r="H5" s="22"/>
      <c r="I5" s="23"/>
      <c r="J5" s="23"/>
    </row>
    <row r="6" spans="1:11" x14ac:dyDescent="0.2">
      <c r="A6" s="153" t="s">
        <v>61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1" x14ac:dyDescent="0.2">
      <c r="A7" s="5">
        <v>14</v>
      </c>
      <c r="B7" s="5">
        <v>15</v>
      </c>
      <c r="C7" s="5">
        <v>16</v>
      </c>
      <c r="D7" s="5">
        <v>17</v>
      </c>
      <c r="E7" s="5">
        <v>18</v>
      </c>
      <c r="F7" s="5">
        <v>19</v>
      </c>
      <c r="G7" s="5">
        <v>20</v>
      </c>
      <c r="H7" s="5">
        <v>21</v>
      </c>
      <c r="I7" s="5">
        <v>22</v>
      </c>
      <c r="J7" s="5">
        <v>23</v>
      </c>
    </row>
    <row r="8" spans="1:11" ht="58.5" customHeight="1" x14ac:dyDescent="0.2">
      <c r="A8" s="16" t="s">
        <v>62</v>
      </c>
      <c r="B8" s="16" t="s">
        <v>63</v>
      </c>
      <c r="C8" s="16" t="s">
        <v>64</v>
      </c>
      <c r="D8" s="16" t="s">
        <v>65</v>
      </c>
      <c r="E8" s="16" t="s">
        <v>66</v>
      </c>
      <c r="F8" s="16" t="s">
        <v>67</v>
      </c>
      <c r="G8" s="16" t="s">
        <v>68</v>
      </c>
      <c r="H8" s="16" t="s">
        <v>69</v>
      </c>
      <c r="I8" s="16" t="s">
        <v>70</v>
      </c>
      <c r="J8" s="16" t="s">
        <v>71</v>
      </c>
    </row>
    <row r="9" spans="1:11" x14ac:dyDescent="0.2">
      <c r="A9" s="17" t="s">
        <v>72</v>
      </c>
      <c r="B9" s="57" t="str">
        <f>IF(Welding!G33&gt;0,Welding!G33," ")</f>
        <v xml:space="preserve"> </v>
      </c>
      <c r="C9" s="58" t="str">
        <f>IF(Welding!G33&gt;0,"lb/1000 lb"," ")</f>
        <v xml:space="preserve"> </v>
      </c>
      <c r="D9" s="58" t="str">
        <f>IF(Welding!G33&gt;0,"AP-42"," ")</f>
        <v xml:space="preserve"> </v>
      </c>
      <c r="E9" s="59"/>
      <c r="F9" s="59" t="str">
        <f>IF(Welding!G33&gt;0,B9*D4," ")</f>
        <v xml:space="preserve"> </v>
      </c>
      <c r="G9" s="59">
        <f>Welding!E8</f>
        <v>0</v>
      </c>
      <c r="H9" s="59"/>
      <c r="I9" s="59" t="str">
        <f>IF('Permit Limits'!B7&gt;0,('Permit Limits'!B7),IF('Permit Limits'!B8&gt;0,('Permit Limits'!B8),((IF(G9&gt;0,(F9*((100-G9)/100))," ")))))</f>
        <v xml:space="preserve"> </v>
      </c>
      <c r="J9" s="60" t="str">
        <f>IF(Welding!G33=0,(" "),IF('Permit Limits'!C7&gt;0,('Permit Limits'!C7),IF('Permit Limits'!C8&gt;0,('Permit Limits'!C8),(IF('Permit Limits'!B18&gt;0,('Permit Limits'!B18/1000*B9/2000*((100-G9)/100)),(IF('Permit Limits'!B19&gt;0,('Permit Limits'!B19*F9*((100-G9)/100)/2000),(IF('Permit Limits'!B7&gt;0,'Permit Limits'!B7*8760/2000,(IF('Permit Limits'!B8&gt;0,'Permit Limits'!B8*8760/2000,(IF(G9&gt;0,(I9*8760/2000),(F9*8760/2000))))))))))))))</f>
        <v xml:space="preserve"> </v>
      </c>
      <c r="K9" t="str">
        <f>IF(Welding!G33=0,("Exempt from Reporting PTE &lt;0.01 tpy"),IF(J9&gt;0.005,"Include in Inventory","Exempt from Inventory &lt;0.01 tpy"))</f>
        <v>Exempt from Reporting PTE &lt;0.01 tpy</v>
      </c>
    </row>
    <row r="10" spans="1:11" x14ac:dyDescent="0.2">
      <c r="A10" s="17" t="s">
        <v>73</v>
      </c>
      <c r="B10" s="57" t="str">
        <f>IF(Welding!G33&gt;0,Welding!G33," ")</f>
        <v xml:space="preserve"> </v>
      </c>
      <c r="C10" s="58" t="str">
        <f>IF(Welding!G33&gt;0,"lb/1000 lb"," ")</f>
        <v xml:space="preserve"> </v>
      </c>
      <c r="D10" s="58" t="str">
        <f>IF(Welding!G33&gt;0,"AP-42"," ")</f>
        <v xml:space="preserve"> </v>
      </c>
      <c r="E10" s="59"/>
      <c r="F10" s="59" t="str">
        <f>IF(Welding!G33&gt;0,B10*D4," ")</f>
        <v xml:space="preserve"> </v>
      </c>
      <c r="G10" s="59">
        <f>Welding!E8</f>
        <v>0</v>
      </c>
      <c r="H10" s="59"/>
      <c r="I10" s="59" t="str">
        <f>IF('Permit Limits'!B8&gt;0,('Permit Limits'!B8),IF('Permit Limits'!B7&gt;0,('Permit Limits'!B7),((IF(G10&gt;0,(F10*((100-G10)/100))," ")))))</f>
        <v xml:space="preserve"> </v>
      </c>
      <c r="J10" s="60" t="str">
        <f>IF(Welding!G33=0,(" "),IF('Permit Limits'!C8&gt;0,('Permit Limits'!C8),IF('Permit Limits'!C7&gt;0,('Permit Limits'!C7),(IF('Permit Limits'!B18&gt;0,('Permit Limits'!B18/1000*B10/2000*((100-G10)/100)),(IF('Permit Limits'!B19&gt;0,('Permit Limits'!B19*F10*((100-G10)/100)/2000),(IF('Permit Limits'!B8&gt;0,'Permit Limits'!B8*8760/2000,(IF('Permit Limits'!B7&gt;0,'Permit Limits'!B7*8760/2000,(IF(G10&gt;0,(I10*8760/2000),(F10*8760/2000))))))))))))))</f>
        <v xml:space="preserve"> </v>
      </c>
      <c r="K10" t="str">
        <f>IF(Welding!G33=0,("Exempt from Reporting PTE &lt;0.01 tpy"),IF(J10&gt;0.005,"Include in Inventory","Exempt from Inventory &lt;0.01 tpy"))</f>
        <v>Exempt from Reporting PTE &lt;0.01 tpy</v>
      </c>
    </row>
    <row r="11" spans="1:11" x14ac:dyDescent="0.2">
      <c r="A11" s="17" t="s">
        <v>74</v>
      </c>
      <c r="B11" s="5"/>
      <c r="C11" s="13"/>
      <c r="D11" s="13"/>
      <c r="E11" s="7"/>
      <c r="F11" s="7"/>
      <c r="G11" s="7"/>
      <c r="H11" s="8"/>
      <c r="I11" s="7"/>
      <c r="J11" s="7"/>
    </row>
    <row r="12" spans="1:11" x14ac:dyDescent="0.2">
      <c r="A12" s="17" t="s">
        <v>75</v>
      </c>
      <c r="B12" s="5"/>
      <c r="C12" s="13"/>
      <c r="D12" s="13"/>
      <c r="E12" s="8"/>
      <c r="F12" s="7"/>
      <c r="G12" s="7"/>
      <c r="H12" s="8"/>
      <c r="I12" s="7"/>
      <c r="J12" s="7"/>
    </row>
    <row r="13" spans="1:11" x14ac:dyDescent="0.2">
      <c r="A13" s="17" t="s">
        <v>76</v>
      </c>
      <c r="B13" s="5"/>
      <c r="C13" s="13"/>
      <c r="D13" s="13"/>
      <c r="E13" s="8"/>
      <c r="F13" s="7"/>
      <c r="G13" s="7"/>
      <c r="H13" s="8"/>
      <c r="I13" s="7"/>
      <c r="J13" s="7"/>
    </row>
    <row r="14" spans="1:11" x14ac:dyDescent="0.2">
      <c r="A14" s="17" t="s">
        <v>77</v>
      </c>
      <c r="B14" s="5"/>
      <c r="C14" s="13"/>
      <c r="D14" s="13"/>
      <c r="E14" s="8"/>
      <c r="F14" s="7"/>
      <c r="G14" s="7"/>
      <c r="H14" s="8"/>
      <c r="I14" s="7"/>
      <c r="J14" s="7"/>
    </row>
    <row r="15" spans="1:11" x14ac:dyDescent="0.2">
      <c r="A15" s="17" t="s">
        <v>78</v>
      </c>
      <c r="B15" s="5"/>
      <c r="C15" s="13"/>
      <c r="D15" s="13"/>
      <c r="E15" s="8"/>
      <c r="F15" s="7"/>
      <c r="G15" s="7"/>
      <c r="H15" s="8"/>
      <c r="I15" s="7"/>
      <c r="J15" s="7"/>
    </row>
    <row r="16" spans="1:11" x14ac:dyDescent="0.2">
      <c r="A16" s="17" t="s">
        <v>79</v>
      </c>
      <c r="B16" s="5"/>
      <c r="C16" s="13"/>
      <c r="D16" s="13"/>
      <c r="E16" s="8"/>
      <c r="F16" s="7"/>
      <c r="G16" s="7"/>
      <c r="H16" s="8"/>
      <c r="I16" s="7"/>
      <c r="J16" s="7"/>
    </row>
    <row r="17" spans="1:11" x14ac:dyDescent="0.2">
      <c r="A17" s="153" t="s">
        <v>80</v>
      </c>
      <c r="B17" s="154"/>
      <c r="C17" s="154"/>
      <c r="D17" s="154"/>
      <c r="E17" s="154"/>
      <c r="F17" s="154"/>
      <c r="G17" s="154"/>
      <c r="H17" s="154"/>
      <c r="I17" s="154"/>
      <c r="J17" s="156"/>
    </row>
    <row r="18" spans="1:11" ht="14.25" customHeight="1" x14ac:dyDescent="0.2">
      <c r="A18" s="99" t="s">
        <v>121</v>
      </c>
      <c r="B18" s="61" t="str">
        <f>IF(Welding!G34&gt;0,Welding!G34," ")</f>
        <v xml:space="preserve"> </v>
      </c>
      <c r="C18" s="62" t="str">
        <f>IF(Welding!G34&gt;0,("lb/1000 lb"),(""))</f>
        <v/>
      </c>
      <c r="D18" s="62" t="str">
        <f>IF(Welding!G34&gt;0,"AP-42","")</f>
        <v/>
      </c>
      <c r="E18" s="63"/>
      <c r="F18" s="96" t="str">
        <f>IF(Welding!G34&gt;0,B18*D4," ")</f>
        <v xml:space="preserve"> </v>
      </c>
      <c r="G18" s="64" t="str">
        <f>IF(Welding!G34&gt;0,Welding!E8," ")</f>
        <v xml:space="preserve"> </v>
      </c>
      <c r="H18" s="63"/>
      <c r="I18" s="96" t="str">
        <f>IF(AND(Welding!G34&gt;0,Welding!E8&gt;0),(F18*((100-G18)/100)),(" "))</f>
        <v xml:space="preserve"> </v>
      </c>
      <c r="J18" s="65" t="str">
        <f>IF(Welding!G34=0,(" "),IF('Permit Limits'!C14&gt;0,('Permit Limits'!C14),(IF('Permit Limits'!B18&gt;0,('Permit Limits'!B18/1000*B18/2000),(IF('Permit Limits'!B19&gt;0,('Permit Limits'!B19*F18/2000),(IF('Permit Limits'!B14&gt;0,'Permit Limits'!B14*8760/2000,(IF(G18&gt;0,(I18*8760/2000),(F18*8760/2000)))))))))))</f>
        <v xml:space="preserve"> </v>
      </c>
      <c r="K18" t="str">
        <f>IF(Welding!G34=0,("Exempt from Reporting PTE &lt;0.01 tpy"),IF(J18&gt;0.005,"Include in Inventory","Exempt from Reporting PTE &lt;0.01 tpy"))</f>
        <v>Exempt from Reporting PTE &lt;0.01 tpy</v>
      </c>
    </row>
    <row r="19" spans="1:11" x14ac:dyDescent="0.2">
      <c r="A19" s="99" t="s">
        <v>122</v>
      </c>
      <c r="B19" s="61" t="str">
        <f>IF(Welding!G35&gt;0,Welding!G35," ")</f>
        <v xml:space="preserve"> </v>
      </c>
      <c r="C19" s="62" t="str">
        <f>IF(Welding!G35&gt;0,("lb/1000 lb"),(""))</f>
        <v/>
      </c>
      <c r="D19" s="62" t="str">
        <f>IF(Welding!G35&gt;0,"AP-42","")</f>
        <v/>
      </c>
      <c r="E19" s="63"/>
      <c r="F19" s="96" t="str">
        <f>IF(Welding!G35&gt;0,B19*D4," ")</f>
        <v xml:space="preserve"> </v>
      </c>
      <c r="G19" s="64" t="str">
        <f>IF(Welding!G35&gt;0,Welding!E8," ")</f>
        <v xml:space="preserve"> </v>
      </c>
      <c r="H19" s="63"/>
      <c r="I19" s="96" t="str">
        <f>IF(AND(Welding!G35&gt;0,Welding!E8&gt;0),(F19*((100-G19)/100)),(" "))</f>
        <v xml:space="preserve"> </v>
      </c>
      <c r="J19" s="65" t="str">
        <f>IF(Welding!G35=0,(" "),IF('Permit Limits'!C14&gt;0,('Permit Limits'!C14),(IF('Permit Limits'!B18&gt;0,('Permit Limits'!B18/1000*B19/2000),(IF('Permit Limits'!B19&gt;0,('Permit Limits'!B19*F19/2000),(IF('Permit Limits'!B14&gt;0,'Permit Limits'!B14*8760/2000,(IF(G19&gt;0,(I19*8760/2000),(F19*8760/2000)))))))))))</f>
        <v xml:space="preserve"> </v>
      </c>
      <c r="K19" t="str">
        <f>IF(Welding!G35=0,("Exempt from Reporting PTE &lt;0.01 tpy"),IF(J19&gt;0.005,"Include in Inventory","Exempt from Reporting PTE &lt;0.01 tpy"))</f>
        <v>Exempt from Reporting PTE &lt;0.01 tpy</v>
      </c>
    </row>
    <row r="20" spans="1:11" x14ac:dyDescent="0.2">
      <c r="A20" s="99" t="s">
        <v>123</v>
      </c>
      <c r="B20" s="61" t="str">
        <f>IF(Welding!G36&gt;0,Welding!G36," ")</f>
        <v xml:space="preserve"> </v>
      </c>
      <c r="C20" s="62" t="str">
        <f>IF(Welding!G36&gt;0,("lb/1000 lb"),(""))</f>
        <v/>
      </c>
      <c r="D20" s="62" t="str">
        <f>IF(Welding!G36&gt;0,"AP-42","")</f>
        <v/>
      </c>
      <c r="E20" s="63"/>
      <c r="F20" s="96" t="str">
        <f>IF(Welding!G36&gt;0,B20*D4," ")</f>
        <v xml:space="preserve"> </v>
      </c>
      <c r="G20" s="64" t="str">
        <f>IF(Welding!G36&gt;0,Welding!E8," ")</f>
        <v xml:space="preserve"> </v>
      </c>
      <c r="H20" s="63"/>
      <c r="I20" s="96" t="str">
        <f>IF(AND(Welding!G36&gt;0,Welding!E8&gt;0),(F20*((100-G20)/100)),(" "))</f>
        <v xml:space="preserve"> </v>
      </c>
      <c r="J20" s="65" t="str">
        <f>IF(Welding!G36=0,(" "),IF('Permit Limits'!C14&gt;0,('Permit Limits'!C14),(IF('Permit Limits'!B18&gt;0,('Permit Limits'!B18/1000*B20/2000),(IF('Permit Limits'!B19&gt;0,('Permit Limits'!B19*F20/2000),(IF('Permit Limits'!B14&gt;0,'Permit Limits'!B14*8760/2000,(IF(G20&gt;0,(I20*8760/2000),(F20*8760/2000)))))))))))</f>
        <v xml:space="preserve"> </v>
      </c>
      <c r="K20" t="str">
        <f>IF(Welding!G36=0,("Exempt from Reporting PTE &lt;0.01 tpy"),IF(J20&gt;0.005,"Include in Inventory","Exempt from Reporting PTE &lt;0.01 tpy"))</f>
        <v>Exempt from Reporting PTE &lt;0.01 tpy</v>
      </c>
    </row>
    <row r="21" spans="1:11" x14ac:dyDescent="0.2">
      <c r="A21" s="99" t="s">
        <v>124</v>
      </c>
      <c r="B21" s="61" t="str">
        <f>IF(Welding!G37&gt;0,Welding!G37," ")</f>
        <v xml:space="preserve"> </v>
      </c>
      <c r="C21" s="62" t="str">
        <f>IF(Welding!G37&gt;0,("lb/1000 lb"),(""))</f>
        <v/>
      </c>
      <c r="D21" s="62" t="str">
        <f>IF(Welding!G37&gt;0,"AP-42","")</f>
        <v/>
      </c>
      <c r="E21" s="63"/>
      <c r="F21" s="96" t="str">
        <f>IF(Welding!G37&gt;0,B21*D4," ")</f>
        <v xml:space="preserve"> </v>
      </c>
      <c r="G21" s="64" t="str">
        <f>IF(Welding!G37&gt;0,Welding!E8," ")</f>
        <v xml:space="preserve"> </v>
      </c>
      <c r="H21" s="63"/>
      <c r="I21" s="96" t="str">
        <f>IF(AND(Welding!G37&gt;0,Welding!E8&gt;0),(F21*((100-G21)/100)),(" "))</f>
        <v xml:space="preserve"> </v>
      </c>
      <c r="J21" s="65" t="str">
        <f>IF(Welding!G37=0,(" "),IF('Permit Limits'!C14&gt;0,('Permit Limits'!C14),(IF('Permit Limits'!B18&gt;0,('Permit Limits'!B18/1000*B21/2000),(IF('Permit Limits'!B19&gt;0,('Permit Limits'!B19*F21/2000),(IF('Permit Limits'!B14&gt;0,'Permit Limits'!B14*8760/2000,(IF(G21&gt;0,(I21*8760/2000),(F21*8760/2000)))))))))))</f>
        <v xml:space="preserve"> </v>
      </c>
      <c r="K21" t="str">
        <f>IF(Welding!G37=0,("Exempt from Reporting PTE &lt;0.01 tpy"),IF(J21&gt;0.005,"Include in Inventory","Exempt from Reporting PTE &lt;0.01 tpy"))</f>
        <v>Exempt from Reporting PTE &lt;0.01 tpy</v>
      </c>
    </row>
    <row r="22" spans="1:11" ht="14.25" customHeight="1" x14ac:dyDescent="0.2">
      <c r="A22" s="99" t="s">
        <v>125</v>
      </c>
      <c r="B22" s="61" t="str">
        <f>IF(Welding!G38&gt;0,Welding!G38," ")</f>
        <v xml:space="preserve"> </v>
      </c>
      <c r="C22" s="62" t="str">
        <f>IF(Welding!G38&gt;0,("lb/1000 lb"),(""))</f>
        <v/>
      </c>
      <c r="D22" s="62" t="str">
        <f>IF(Welding!G38&gt;0,"AP-42","")</f>
        <v/>
      </c>
      <c r="E22" s="63"/>
      <c r="F22" s="96" t="str">
        <f>IF(Welding!G38&gt;0,B22*D4," ")</f>
        <v xml:space="preserve"> </v>
      </c>
      <c r="G22" s="64" t="str">
        <f>IF(Welding!G38&gt;0,Welding!E8," ")</f>
        <v xml:space="preserve"> </v>
      </c>
      <c r="H22" s="63"/>
      <c r="I22" s="96" t="str">
        <f>IF(AND(Welding!G38&gt;0,Welding!E8&gt;0),(F22*((100-G22)/100)),(" "))</f>
        <v xml:space="preserve"> </v>
      </c>
      <c r="J22" s="65" t="str">
        <f>IF(Welding!G38=0,(" "),IF('Permit Limits'!C14&gt;0,('Permit Limits'!C14),(IF('Permit Limits'!B18&gt;0,('Permit Limits'!B18/1000*B22/2000),(IF('Permit Limits'!B19&gt;0,('Permit Limits'!B19*F22/2000),(IF('Permit Limits'!B14&gt;0,'Permit Limits'!B14*8760/2000,(IF(G22&gt;0,(I22*8760/2000),(F22*8760/2000)))))))))))</f>
        <v xml:space="preserve"> </v>
      </c>
      <c r="K22" t="str">
        <f>IF(Welding!G38=0,("Exempt from Reporting PTE &lt;0.01 tpy"),IF(J22&gt;0.005,"Include in Inventory","Exempt from Reporting PTE &lt;0.01 tpy"))</f>
        <v>Exempt from Reporting PTE &lt;0.01 tpy</v>
      </c>
    </row>
    <row r="23" spans="1:11" x14ac:dyDescent="0.2">
      <c r="A23" s="100" t="s">
        <v>126</v>
      </c>
      <c r="B23" s="61" t="str">
        <f>IF(Welding!G39&gt;0,Welding!G39," ")</f>
        <v xml:space="preserve"> </v>
      </c>
      <c r="C23" s="62" t="str">
        <f>IF(Welding!G39&gt;0,("lb/1000 lb"),(""))</f>
        <v/>
      </c>
      <c r="D23" s="62" t="str">
        <f>IF(Welding!G39&gt;0,"AP-42","")</f>
        <v/>
      </c>
      <c r="E23" s="8"/>
      <c r="F23" s="96" t="str">
        <f>IF(Welding!G39&gt;0,B23*D4," ")</f>
        <v xml:space="preserve"> </v>
      </c>
      <c r="G23" s="64" t="str">
        <f>IF(Welding!G39&gt;0,Welding!E8," ")</f>
        <v xml:space="preserve"> </v>
      </c>
      <c r="H23" s="8"/>
      <c r="I23" s="96" t="str">
        <f>IF(AND(Welding!G39&gt;0,Welding!E8&gt;0),(F23*((100-G23)/100)),(" "))</f>
        <v xml:space="preserve"> </v>
      </c>
      <c r="J23" s="96" t="str">
        <f>IF(Welding!G39=0,(" "),IF('Permit Limits'!C14&gt;0,('Permit Limits'!C14),(IF('Permit Limits'!B18&gt;0,('Permit Limits'!B18/1000*B23/2000),(IF('Permit Limits'!B19&gt;0,('Permit Limits'!B19*F23/2000),(IF('Permit Limits'!B14&gt;0,'Permit Limits'!B14*8760/2000,(IF(G23&gt;0,(I23*8760/2000),(F23*8760/2000)))))))))))</f>
        <v xml:space="preserve"> </v>
      </c>
      <c r="K23" t="str">
        <f>IF(Welding!G39=0,("Exempt from Reporting PTE &lt;0.01 tpy"),IF(J23&gt;0.005,"Include in Inventory","Exempt from Reporting PTE &lt;0.01 tpy"))</f>
        <v>Exempt from Reporting PTE &lt;0.01 tpy</v>
      </c>
    </row>
  </sheetData>
  <sheetProtection password="CAA3" sheet="1" objects="1" scenarios="1"/>
  <mergeCells count="9">
    <mergeCell ref="I4:J4"/>
    <mergeCell ref="A6:J6"/>
    <mergeCell ref="A17:J17"/>
    <mergeCell ref="A1:H1"/>
    <mergeCell ref="A4:C4"/>
    <mergeCell ref="D4:E4"/>
    <mergeCell ref="F4:H4"/>
    <mergeCell ref="A3:B3"/>
    <mergeCell ref="C3:J3"/>
  </mergeCells>
  <phoneticPr fontId="13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K15" sqref="K15"/>
    </sheetView>
  </sheetViews>
  <sheetFormatPr defaultRowHeight="12.75" x14ac:dyDescent="0.2"/>
  <cols>
    <col min="1" max="1" width="9.5703125" customWidth="1"/>
    <col min="3" max="3" width="10.140625" customWidth="1"/>
    <col min="4" max="4" width="11.140625" customWidth="1"/>
    <col min="5" max="5" width="6.7109375" customWidth="1"/>
    <col min="6" max="6" width="18.140625" customWidth="1"/>
    <col min="7" max="7" width="8.7109375" customWidth="1"/>
    <col min="8" max="8" width="17.42578125" customWidth="1"/>
    <col min="9" max="9" width="0" hidden="1" customWidth="1"/>
  </cols>
  <sheetData>
    <row r="1" spans="1:9" x14ac:dyDescent="0.2">
      <c r="A1" s="70" t="s">
        <v>100</v>
      </c>
      <c r="B1" s="71"/>
      <c r="C1" s="71"/>
      <c r="D1" s="71"/>
      <c r="E1" s="71"/>
      <c r="F1" s="71"/>
      <c r="G1" s="71"/>
    </row>
    <row r="2" spans="1:9" x14ac:dyDescent="0.2">
      <c r="A2" s="20"/>
      <c r="B2" s="21"/>
      <c r="C2" s="21"/>
      <c r="D2" s="21"/>
      <c r="E2" s="21"/>
      <c r="F2" s="21"/>
      <c r="G2" s="21"/>
      <c r="H2" s="28"/>
    </row>
    <row r="3" spans="1:9" x14ac:dyDescent="0.2">
      <c r="A3" s="118" t="s">
        <v>81</v>
      </c>
      <c r="B3" s="119"/>
      <c r="C3" s="121" t="s">
        <v>98</v>
      </c>
      <c r="D3" s="122"/>
      <c r="E3" s="123"/>
      <c r="F3" s="123"/>
      <c r="G3" s="123"/>
      <c r="H3" s="123"/>
    </row>
    <row r="4" spans="1:9" x14ac:dyDescent="0.2">
      <c r="A4" s="125" t="s">
        <v>140</v>
      </c>
      <c r="B4" s="126"/>
      <c r="C4" s="127"/>
      <c r="D4" s="136">
        <f>Welding!C30/1000</f>
        <v>0</v>
      </c>
      <c r="E4" s="124"/>
      <c r="F4" s="125" t="s">
        <v>82</v>
      </c>
      <c r="G4" s="121" t="s">
        <v>99</v>
      </c>
      <c r="H4" s="123"/>
    </row>
    <row r="5" spans="1:9" x14ac:dyDescent="0.2">
      <c r="A5" s="26"/>
      <c r="B5" s="26"/>
      <c r="C5" s="26"/>
      <c r="D5" s="27"/>
      <c r="E5" s="25"/>
      <c r="F5" s="26"/>
      <c r="G5" s="23"/>
      <c r="H5" s="24"/>
    </row>
    <row r="6" spans="1:9" x14ac:dyDescent="0.2">
      <c r="B6" s="126"/>
      <c r="C6" s="126"/>
      <c r="E6" s="120" t="s">
        <v>61</v>
      </c>
      <c r="F6" s="126"/>
      <c r="G6" s="126"/>
      <c r="H6" s="126"/>
    </row>
    <row r="7" spans="1:9" x14ac:dyDescent="0.2">
      <c r="A7" s="15">
        <v>15</v>
      </c>
      <c r="B7" s="15">
        <v>16</v>
      </c>
      <c r="C7" s="15">
        <v>17</v>
      </c>
      <c r="D7" s="15">
        <v>18</v>
      </c>
      <c r="E7" s="15">
        <v>19</v>
      </c>
      <c r="F7" s="129">
        <v>20</v>
      </c>
      <c r="G7" s="15">
        <v>21</v>
      </c>
      <c r="H7" s="129">
        <v>22</v>
      </c>
    </row>
    <row r="8" spans="1:9" ht="33.75" customHeight="1" x14ac:dyDescent="0.2">
      <c r="A8" s="16" t="s">
        <v>62</v>
      </c>
      <c r="B8" s="16" t="s">
        <v>63</v>
      </c>
      <c r="C8" s="16" t="s">
        <v>64</v>
      </c>
      <c r="D8" s="16" t="s">
        <v>83</v>
      </c>
      <c r="E8" s="16" t="s">
        <v>66</v>
      </c>
      <c r="F8" s="145" t="s">
        <v>68</v>
      </c>
      <c r="G8" s="16" t="s">
        <v>69</v>
      </c>
      <c r="H8" s="130" t="s">
        <v>84</v>
      </c>
    </row>
    <row r="9" spans="1:9" x14ac:dyDescent="0.2">
      <c r="A9" s="17" t="s">
        <v>72</v>
      </c>
      <c r="B9" s="66" t="str">
        <f>IF(Welding!G33&gt;0,Welding!C33," ")</f>
        <v xml:space="preserve"> </v>
      </c>
      <c r="C9" s="67" t="str">
        <f>IF(Welding!G33&gt;0,"lb/1000 lb"," " )</f>
        <v xml:space="preserve"> </v>
      </c>
      <c r="D9" s="68" t="str">
        <f>IF(Welding!G33&gt;0,"Mass Balance"," ")</f>
        <v xml:space="preserve"> </v>
      </c>
      <c r="E9" s="138"/>
      <c r="F9" s="138">
        <f>Welding!E8</f>
        <v>0</v>
      </c>
      <c r="G9" s="141"/>
      <c r="H9" s="131" t="str">
        <f>IF(Welding!G33&gt;0,D4*B9*((100-F9)/100)/2000," ")</f>
        <v xml:space="preserve"> </v>
      </c>
      <c r="I9" t="str">
        <f>'INV-3'!K9</f>
        <v>Exempt from Reporting PTE &lt;0.01 tpy</v>
      </c>
    </row>
    <row r="10" spans="1:9" x14ac:dyDescent="0.2">
      <c r="A10" s="17" t="s">
        <v>73</v>
      </c>
      <c r="B10" s="66" t="str">
        <f>IF(Welding!G33&gt;0,Welding!C33," ")</f>
        <v xml:space="preserve"> </v>
      </c>
      <c r="C10" s="67" t="str">
        <f>IF(Welding!G33&gt;0,"lb/1000 lb"," " )</f>
        <v xml:space="preserve"> </v>
      </c>
      <c r="D10" s="68" t="str">
        <f>IF(Welding!G33&gt;0,"Mass Balance"," ")</f>
        <v xml:space="preserve"> </v>
      </c>
      <c r="E10" s="138"/>
      <c r="F10" s="138">
        <f>Welding!E8</f>
        <v>0</v>
      </c>
      <c r="G10" s="141"/>
      <c r="H10" s="131" t="str">
        <f>IF(Welding!G33&gt;0,D4*B10*((100-F10)/100)/2000," ")</f>
        <v xml:space="preserve"> </v>
      </c>
      <c r="I10" t="str">
        <f>'INV-3'!K10</f>
        <v>Exempt from Reporting PTE &lt;0.01 tpy</v>
      </c>
    </row>
    <row r="11" spans="1:9" x14ac:dyDescent="0.2">
      <c r="A11" s="17" t="s">
        <v>74</v>
      </c>
      <c r="B11" s="9"/>
      <c r="C11" s="10"/>
      <c r="D11" s="6"/>
      <c r="E11" s="139"/>
      <c r="F11" s="144"/>
      <c r="G11" s="142"/>
      <c r="H11" s="147"/>
    </row>
    <row r="12" spans="1:9" x14ac:dyDescent="0.2">
      <c r="A12" s="17" t="s">
        <v>75</v>
      </c>
      <c r="B12" s="9"/>
      <c r="C12" s="10"/>
      <c r="D12" s="6"/>
      <c r="E12" s="140"/>
      <c r="F12" s="143"/>
      <c r="G12" s="142"/>
      <c r="H12" s="147"/>
    </row>
    <row r="13" spans="1:9" x14ac:dyDescent="0.2">
      <c r="A13" s="17" t="s">
        <v>76</v>
      </c>
      <c r="B13" s="9"/>
      <c r="C13" s="10"/>
      <c r="D13" s="6"/>
      <c r="E13" s="140"/>
      <c r="F13" s="144"/>
      <c r="G13" s="142"/>
      <c r="H13" s="147"/>
    </row>
    <row r="14" spans="1:9" x14ac:dyDescent="0.2">
      <c r="A14" s="17" t="s">
        <v>77</v>
      </c>
      <c r="B14" s="9"/>
      <c r="C14" s="10"/>
      <c r="D14" s="6"/>
      <c r="E14" s="140"/>
      <c r="F14" s="144"/>
      <c r="G14" s="142"/>
      <c r="H14" s="147"/>
    </row>
    <row r="15" spans="1:9" x14ac:dyDescent="0.2">
      <c r="A15" s="17" t="s">
        <v>78</v>
      </c>
      <c r="B15" s="9"/>
      <c r="C15" s="10"/>
      <c r="D15" s="6"/>
      <c r="E15" s="140"/>
      <c r="F15" s="144"/>
      <c r="G15" s="142"/>
      <c r="H15" s="147"/>
    </row>
    <row r="16" spans="1:9" x14ac:dyDescent="0.2">
      <c r="A16" s="18" t="s">
        <v>79</v>
      </c>
      <c r="B16" s="9"/>
      <c r="C16" s="10"/>
      <c r="D16" s="6"/>
      <c r="E16" s="140"/>
      <c r="F16" s="144"/>
      <c r="G16" s="142"/>
      <c r="H16" s="147"/>
    </row>
    <row r="17" spans="1:9" x14ac:dyDescent="0.2">
      <c r="A17" s="137" t="s">
        <v>141</v>
      </c>
      <c r="B17" s="22"/>
      <c r="C17" s="22"/>
      <c r="D17" s="22"/>
      <c r="E17" s="22"/>
      <c r="F17" s="146"/>
      <c r="G17" s="22"/>
      <c r="H17" s="22"/>
    </row>
    <row r="18" spans="1:9" x14ac:dyDescent="0.2">
      <c r="A18" s="19" t="s">
        <v>121</v>
      </c>
      <c r="B18" s="66" t="str">
        <f>IF(Welding!G34&gt;0,Welding!C34," ")</f>
        <v xml:space="preserve"> </v>
      </c>
      <c r="C18" s="67" t="str">
        <f>IF(Welding!G34&gt;0,"lb/1000 lb"," ")</f>
        <v xml:space="preserve"> </v>
      </c>
      <c r="D18" s="68" t="str">
        <f>IF(Welding!G34&gt;0,"Mass Balance"," " )</f>
        <v xml:space="preserve"> </v>
      </c>
      <c r="E18" s="69"/>
      <c r="F18" s="128" t="str">
        <f>IF(Welding!G34&gt;0,Welding!E8," ")</f>
        <v xml:space="preserve"> </v>
      </c>
      <c r="G18" s="69"/>
      <c r="H18" s="131" t="str">
        <f>IF(Welding!G34&gt;0,$D$4*B18*((100-F18)/100)/2000," ")</f>
        <v xml:space="preserve"> </v>
      </c>
      <c r="I18" t="str">
        <f>'INV-3'!K18</f>
        <v>Exempt from Reporting PTE &lt;0.01 tpy</v>
      </c>
    </row>
    <row r="19" spans="1:9" x14ac:dyDescent="0.2">
      <c r="A19" s="19" t="s">
        <v>122</v>
      </c>
      <c r="B19" s="66" t="str">
        <f>IF(Welding!G35&gt;0,Welding!C35," ")</f>
        <v xml:space="preserve"> </v>
      </c>
      <c r="C19" s="67" t="str">
        <f>IF(Welding!G35&gt;0,"lb/1000 lb"," ")</f>
        <v xml:space="preserve"> </v>
      </c>
      <c r="D19" s="68" t="str">
        <f>IF(Welding!G35&gt;0,"Mass Balance"," " )</f>
        <v xml:space="preserve"> </v>
      </c>
      <c r="E19" s="69"/>
      <c r="F19" s="128" t="str">
        <f>IF(Welding!G35&gt;0,Welding!E8," ")</f>
        <v xml:space="preserve"> </v>
      </c>
      <c r="G19" s="69"/>
      <c r="H19" s="131" t="str">
        <f>IF(Welding!G35&gt;0,$D$4*B19*((100-F19)/100)/2000," ")</f>
        <v xml:space="preserve"> </v>
      </c>
      <c r="I19" t="str">
        <f>'INV-3'!K19</f>
        <v>Exempt from Reporting PTE &lt;0.01 tpy</v>
      </c>
    </row>
    <row r="20" spans="1:9" ht="15" customHeight="1" x14ac:dyDescent="0.2">
      <c r="A20" s="19" t="s">
        <v>123</v>
      </c>
      <c r="B20" s="66" t="str">
        <f>IF(Welding!G36&gt;0,Welding!C36," ")</f>
        <v xml:space="preserve"> </v>
      </c>
      <c r="C20" s="67" t="str">
        <f>IF(Welding!G36&gt;0,"lb/1000 lb"," ")</f>
        <v xml:space="preserve"> </v>
      </c>
      <c r="D20" s="68" t="str">
        <f>IF(Welding!G36&gt;0,"Mass Balance"," " )</f>
        <v xml:space="preserve"> </v>
      </c>
      <c r="E20" s="69"/>
      <c r="F20" s="128" t="str">
        <f>IF(Welding!G36&gt;0,Welding!E8," ")</f>
        <v xml:space="preserve"> </v>
      </c>
      <c r="G20" s="69"/>
      <c r="H20" s="131" t="str">
        <f>IF(Welding!G36&gt;0,$D$4*B20*((100-F20)/100)/2000," ")</f>
        <v xml:space="preserve"> </v>
      </c>
      <c r="I20" t="str">
        <f>'INV-3'!K20</f>
        <v>Exempt from Reporting PTE &lt;0.01 tpy</v>
      </c>
    </row>
    <row r="21" spans="1:9" ht="12.75" customHeight="1" x14ac:dyDescent="0.2">
      <c r="A21" s="97" t="s">
        <v>132</v>
      </c>
      <c r="B21" s="66" t="str">
        <f>IF(Welding!G37&gt;0,Welding!C37," ")</f>
        <v xml:space="preserve"> </v>
      </c>
      <c r="C21" s="67" t="str">
        <f>IF(Welding!G37&gt;0,"lb/1000 lb"," ")</f>
        <v xml:space="preserve"> </v>
      </c>
      <c r="D21" s="68" t="str">
        <f>IF(Welding!G37&gt;0,"Mass Balance"," " )</f>
        <v xml:space="preserve"> </v>
      </c>
      <c r="E21" s="69"/>
      <c r="F21" s="128" t="str">
        <f>IF(Welding!G37&gt;0,Welding!E8," ")</f>
        <v xml:space="preserve"> </v>
      </c>
      <c r="G21" s="69"/>
      <c r="H21" s="131" t="str">
        <f>IF(Welding!G37&gt;0,$D$4*B21*((100-F21)/100)/2000," ")</f>
        <v xml:space="preserve"> </v>
      </c>
      <c r="I21" t="str">
        <f>'INV-3'!K21</f>
        <v>Exempt from Reporting PTE &lt;0.01 tpy</v>
      </c>
    </row>
    <row r="22" spans="1:9" x14ac:dyDescent="0.2">
      <c r="A22" s="19" t="s">
        <v>125</v>
      </c>
      <c r="B22" s="66" t="str">
        <f>IF(Welding!G38&gt;0,Welding!C38," ")</f>
        <v xml:space="preserve"> </v>
      </c>
      <c r="C22" s="67" t="str">
        <f>IF(Welding!G38&gt;0,"lb/1000 lb"," ")</f>
        <v xml:space="preserve"> </v>
      </c>
      <c r="D22" s="68" t="str">
        <f>IF(Welding!G38&gt;0,"Mass Balance"," " )</f>
        <v xml:space="preserve"> </v>
      </c>
      <c r="E22" s="12"/>
      <c r="F22" s="128" t="str">
        <f>IF(Welding!G38&gt;0,Welding!E8," ")</f>
        <v xml:space="preserve"> </v>
      </c>
      <c r="G22" s="11"/>
      <c r="H22" s="131" t="str">
        <f>IF(Welding!G38&gt;0,$D$4*B22*((100-F22)/100)/2000," ")</f>
        <v xml:space="preserve"> </v>
      </c>
      <c r="I22" t="str">
        <f>'INV-3'!K22</f>
        <v>Exempt from Reporting PTE &lt;0.01 tpy</v>
      </c>
    </row>
    <row r="23" spans="1:9" x14ac:dyDescent="0.2">
      <c r="A23" s="98" t="s">
        <v>126</v>
      </c>
      <c r="B23" s="66" t="str">
        <f>IF(Welding!G39&gt;0,Welding!C39," ")</f>
        <v xml:space="preserve"> </v>
      </c>
      <c r="C23" s="67" t="str">
        <f>IF(Welding!G39&gt;0,"lb/1000 lb"," ")</f>
        <v xml:space="preserve"> </v>
      </c>
      <c r="D23" s="68" t="str">
        <f>IF(Welding!G39&gt;0,"Mass Balance"," " )</f>
        <v xml:space="preserve"> </v>
      </c>
      <c r="E23" s="12"/>
      <c r="F23" s="128" t="str">
        <f>IF(Welding!G39&gt;0,Welding!E8," ")</f>
        <v xml:space="preserve"> </v>
      </c>
      <c r="G23" s="11"/>
      <c r="H23" s="131" t="str">
        <f>IF(Welding!G39&gt;0,$D$4*B23*((100-F23)/100)/2000," ")</f>
        <v xml:space="preserve"> </v>
      </c>
      <c r="I23" t="str">
        <f>'INV-3'!K23</f>
        <v>Exempt from Reporting PTE &lt;0.01 tpy</v>
      </c>
    </row>
  </sheetData>
  <sheetProtection algorithmName="SHA-512" hashValue="dNxadO8bPJ9S6irnreGjIcn1R122U52a3zmima8GC0TzuvN3mldfn3Sbx8yml8BIF1PK/jomrlVRQ7sp24OMNw==" saltValue="x0bgEsNCy5oa/V420LjVMg==" spinCount="100000" sheet="1" objects="1" scenarios="1"/>
  <phoneticPr fontId="13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D41" sqref="D41"/>
    </sheetView>
  </sheetViews>
  <sheetFormatPr defaultRowHeight="12.75" x14ac:dyDescent="0.2"/>
  <cols>
    <col min="1" max="1" width="15.140625" bestFit="1" customWidth="1"/>
    <col min="9" max="9" width="10" bestFit="1" customWidth="1"/>
    <col min="10" max="10" width="14.5703125" bestFit="1" customWidth="1"/>
  </cols>
  <sheetData>
    <row r="1" spans="1:10" x14ac:dyDescent="0.2">
      <c r="B1" t="s">
        <v>56</v>
      </c>
      <c r="C1" t="s">
        <v>11</v>
      </c>
      <c r="D1" t="s">
        <v>131</v>
      </c>
      <c r="E1" t="s">
        <v>14</v>
      </c>
      <c r="F1" t="s">
        <v>10</v>
      </c>
      <c r="G1" t="s">
        <v>4</v>
      </c>
      <c r="H1" t="s">
        <v>57</v>
      </c>
      <c r="I1" s="1"/>
    </row>
    <row r="2" spans="1:10" x14ac:dyDescent="0.2">
      <c r="A2" s="4" t="s">
        <v>54</v>
      </c>
      <c r="B2">
        <v>57</v>
      </c>
      <c r="C2">
        <v>0.97</v>
      </c>
      <c r="D2">
        <v>0.14000000000000001</v>
      </c>
      <c r="E2">
        <v>0</v>
      </c>
      <c r="F2">
        <v>2.02</v>
      </c>
      <c r="G2">
        <v>0.112</v>
      </c>
      <c r="H2">
        <v>0</v>
      </c>
      <c r="J2" s="14"/>
    </row>
    <row r="3" spans="1:10" x14ac:dyDescent="0.2">
      <c r="A3" s="4" t="s">
        <v>48</v>
      </c>
      <c r="B3">
        <v>20.8</v>
      </c>
      <c r="C3">
        <v>2E-3</v>
      </c>
      <c r="D3">
        <v>0</v>
      </c>
      <c r="E3">
        <v>0</v>
      </c>
      <c r="F3">
        <v>2.02</v>
      </c>
      <c r="G3">
        <v>0.112</v>
      </c>
      <c r="H3">
        <v>0</v>
      </c>
      <c r="J3" s="14"/>
    </row>
    <row r="4" spans="1:10" x14ac:dyDescent="0.2">
      <c r="A4" s="4" t="s">
        <v>49</v>
      </c>
      <c r="B4">
        <v>57</v>
      </c>
      <c r="C4">
        <v>0.96899999999999997</v>
      </c>
      <c r="D4">
        <v>0</v>
      </c>
      <c r="E4">
        <v>0</v>
      </c>
      <c r="F4">
        <v>0.70399999999999996</v>
      </c>
      <c r="G4">
        <v>0.10199999999999999</v>
      </c>
      <c r="H4">
        <v>0</v>
      </c>
      <c r="J4" s="14"/>
    </row>
    <row r="5" spans="1:10" x14ac:dyDescent="0.2">
      <c r="A5" s="4" t="s">
        <v>50</v>
      </c>
      <c r="B5">
        <v>9.1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J5" s="14"/>
    </row>
    <row r="6" spans="1:10" x14ac:dyDescent="0.2">
      <c r="A6" s="4" t="s">
        <v>51</v>
      </c>
      <c r="B6">
        <v>8.5</v>
      </c>
      <c r="C6">
        <v>0.97</v>
      </c>
      <c r="D6">
        <v>0.14000000000000001</v>
      </c>
      <c r="E6">
        <v>0</v>
      </c>
      <c r="F6">
        <v>0.59</v>
      </c>
      <c r="G6">
        <v>9.2999999999999999E-2</v>
      </c>
      <c r="H6">
        <v>0</v>
      </c>
      <c r="J6" s="14"/>
    </row>
    <row r="7" spans="1:10" x14ac:dyDescent="0.2">
      <c r="A7" s="4" t="s">
        <v>52</v>
      </c>
      <c r="B7">
        <v>15.1</v>
      </c>
      <c r="C7">
        <v>4.0000000000000001E-3</v>
      </c>
      <c r="D7">
        <v>0</v>
      </c>
      <c r="E7">
        <v>0</v>
      </c>
      <c r="F7">
        <v>0.89100000000000001</v>
      </c>
      <c r="G7">
        <v>5.0000000000000001E-3</v>
      </c>
      <c r="H7">
        <v>0</v>
      </c>
      <c r="J7" s="14"/>
    </row>
    <row r="8" spans="1:10" x14ac:dyDescent="0.2">
      <c r="A8" s="4" t="s">
        <v>53</v>
      </c>
      <c r="B8">
        <v>12.2</v>
      </c>
      <c r="C8">
        <v>2E-3</v>
      </c>
      <c r="D8">
        <v>0</v>
      </c>
      <c r="E8">
        <v>1E-3</v>
      </c>
      <c r="F8">
        <v>0.66200000000000003</v>
      </c>
      <c r="G8">
        <v>4.0000000000000001E-3</v>
      </c>
      <c r="H8">
        <v>0</v>
      </c>
      <c r="J8" s="14"/>
    </row>
    <row r="9" spans="1:10" x14ac:dyDescent="0.2">
      <c r="A9" s="4" t="s">
        <v>110</v>
      </c>
      <c r="B9">
        <v>57</v>
      </c>
      <c r="C9">
        <v>0.97</v>
      </c>
      <c r="D9">
        <v>0.14000000000000001</v>
      </c>
      <c r="E9">
        <v>0</v>
      </c>
      <c r="F9">
        <v>2.02</v>
      </c>
      <c r="G9">
        <v>0.112</v>
      </c>
      <c r="H9">
        <v>0</v>
      </c>
      <c r="J9" s="14"/>
    </row>
    <row r="10" spans="1:10" x14ac:dyDescent="0.2">
      <c r="A10" s="4" t="s">
        <v>47</v>
      </c>
      <c r="B10">
        <v>24.1</v>
      </c>
      <c r="C10">
        <v>0.52800000000000002</v>
      </c>
      <c r="D10">
        <v>0.01</v>
      </c>
      <c r="E10">
        <v>1E-3</v>
      </c>
      <c r="F10">
        <v>0.34599999999999997</v>
      </c>
      <c r="G10">
        <v>1.25</v>
      </c>
      <c r="H10">
        <v>0</v>
      </c>
      <c r="J10" s="14"/>
    </row>
    <row r="11" spans="1:10" x14ac:dyDescent="0.2">
      <c r="A11" s="4" t="s">
        <v>40</v>
      </c>
      <c r="B11">
        <v>5.4</v>
      </c>
      <c r="C11">
        <v>0.52400000000000002</v>
      </c>
      <c r="D11">
        <v>0</v>
      </c>
      <c r="E11">
        <v>1E-3</v>
      </c>
      <c r="F11">
        <v>0.34599999999999997</v>
      </c>
      <c r="G11">
        <v>0.184</v>
      </c>
      <c r="H11">
        <v>0</v>
      </c>
      <c r="J11" s="14"/>
    </row>
    <row r="12" spans="1:10" x14ac:dyDescent="0.2">
      <c r="A12" s="4" t="s">
        <v>41</v>
      </c>
      <c r="B12">
        <v>5.2</v>
      </c>
      <c r="C12">
        <v>1E-3</v>
      </c>
      <c r="D12">
        <v>0</v>
      </c>
      <c r="E12">
        <v>1E-3</v>
      </c>
      <c r="F12">
        <v>0.318</v>
      </c>
      <c r="G12">
        <v>1E-3</v>
      </c>
      <c r="H12">
        <v>0</v>
      </c>
      <c r="J12" s="14"/>
    </row>
    <row r="13" spans="1:10" x14ac:dyDescent="0.2">
      <c r="A13" s="4" t="s">
        <v>42</v>
      </c>
      <c r="B13">
        <v>20.5</v>
      </c>
      <c r="C13">
        <v>4.0000000000000001E-3</v>
      </c>
      <c r="D13">
        <v>0</v>
      </c>
      <c r="E13">
        <v>0</v>
      </c>
      <c r="F13">
        <v>0</v>
      </c>
      <c r="G13">
        <v>0</v>
      </c>
      <c r="H13">
        <v>0</v>
      </c>
      <c r="J13" s="14"/>
    </row>
    <row r="14" spans="1:10" x14ac:dyDescent="0.2">
      <c r="A14" s="4" t="s">
        <v>44</v>
      </c>
      <c r="B14">
        <v>3.2</v>
      </c>
      <c r="C14">
        <v>0.52800000000000002</v>
      </c>
      <c r="D14">
        <v>0.01</v>
      </c>
      <c r="E14">
        <v>0</v>
      </c>
      <c r="F14">
        <v>0.245</v>
      </c>
      <c r="G14">
        <v>0.22600000000000001</v>
      </c>
      <c r="H14">
        <v>0</v>
      </c>
      <c r="J14" s="14"/>
    </row>
    <row r="15" spans="1:10" x14ac:dyDescent="0.2">
      <c r="A15" s="4" t="s">
        <v>43</v>
      </c>
      <c r="B15">
        <v>24.1</v>
      </c>
      <c r="C15">
        <v>0.01</v>
      </c>
      <c r="D15">
        <v>0</v>
      </c>
      <c r="E15">
        <v>0</v>
      </c>
      <c r="F15">
        <v>3.4000000000000002E-2</v>
      </c>
      <c r="G15">
        <v>0</v>
      </c>
      <c r="H15">
        <v>0</v>
      </c>
      <c r="J15" s="14"/>
    </row>
    <row r="16" spans="1:10" x14ac:dyDescent="0.2">
      <c r="A16" s="4" t="s">
        <v>45</v>
      </c>
      <c r="B16">
        <v>3.9</v>
      </c>
      <c r="C16">
        <v>0.35299999999999998</v>
      </c>
      <c r="D16">
        <v>0</v>
      </c>
      <c r="E16">
        <v>0</v>
      </c>
      <c r="F16">
        <v>7.0000000000000007E-2</v>
      </c>
      <c r="G16">
        <v>1.25</v>
      </c>
      <c r="H16">
        <v>0</v>
      </c>
      <c r="J16" s="14"/>
    </row>
    <row r="17" spans="1:10" x14ac:dyDescent="0.2">
      <c r="A17" s="4" t="s">
        <v>46</v>
      </c>
      <c r="B17">
        <v>2</v>
      </c>
      <c r="C17">
        <v>1E-3</v>
      </c>
      <c r="D17">
        <v>0</v>
      </c>
      <c r="E17">
        <v>0</v>
      </c>
      <c r="F17">
        <v>2.1999999999999999E-2</v>
      </c>
      <c r="G17">
        <v>0.45100000000000001</v>
      </c>
      <c r="H17">
        <v>0</v>
      </c>
      <c r="J17" s="14"/>
    </row>
    <row r="18" spans="1:10" x14ac:dyDescent="0.2">
      <c r="A18" s="4" t="s">
        <v>111</v>
      </c>
      <c r="B18">
        <v>24.1</v>
      </c>
      <c r="C18">
        <v>0.52800000000000002</v>
      </c>
      <c r="D18">
        <v>0.01</v>
      </c>
      <c r="E18">
        <v>1E-3</v>
      </c>
      <c r="F18">
        <v>0.34599999999999997</v>
      </c>
      <c r="G18">
        <v>1.25</v>
      </c>
      <c r="H18">
        <v>0</v>
      </c>
      <c r="J18" s="14"/>
    </row>
    <row r="19" spans="1:10" x14ac:dyDescent="0.2">
      <c r="A19" s="4" t="s">
        <v>55</v>
      </c>
      <c r="B19">
        <v>0.05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 s="14"/>
    </row>
    <row r="20" spans="1:10" x14ac:dyDescent="0.2">
      <c r="A20" s="2" t="s">
        <v>38</v>
      </c>
      <c r="B20">
        <v>81.599999999999994</v>
      </c>
      <c r="C20">
        <v>1.39</v>
      </c>
      <c r="D20">
        <v>0</v>
      </c>
      <c r="E20">
        <v>0</v>
      </c>
      <c r="F20">
        <v>23.2</v>
      </c>
      <c r="G20">
        <v>1.71</v>
      </c>
      <c r="H20">
        <v>0</v>
      </c>
      <c r="J20" s="14"/>
    </row>
    <row r="21" spans="1:10" x14ac:dyDescent="0.2">
      <c r="A21" s="4" t="s">
        <v>39</v>
      </c>
      <c r="B21">
        <v>81.599999999999994</v>
      </c>
      <c r="C21">
        <v>2.5299999999999998</v>
      </c>
      <c r="D21">
        <v>1.88</v>
      </c>
      <c r="E21">
        <v>1E-3</v>
      </c>
      <c r="F21">
        <v>23.2</v>
      </c>
      <c r="G21">
        <v>1.71</v>
      </c>
      <c r="H21">
        <v>0.16200000000000001</v>
      </c>
      <c r="J21" s="14"/>
    </row>
    <row r="22" spans="1:10" x14ac:dyDescent="0.2">
      <c r="A22" s="3" t="s">
        <v>19</v>
      </c>
      <c r="B22">
        <v>16.399999999999999</v>
      </c>
      <c r="C22">
        <v>0</v>
      </c>
      <c r="D22">
        <v>0</v>
      </c>
      <c r="E22">
        <v>0</v>
      </c>
      <c r="F22">
        <v>1.38</v>
      </c>
      <c r="G22">
        <v>0</v>
      </c>
      <c r="H22">
        <v>0</v>
      </c>
      <c r="J22" s="14"/>
    </row>
    <row r="23" spans="1:10" x14ac:dyDescent="0.2">
      <c r="A23" s="3" t="s">
        <v>20</v>
      </c>
      <c r="B23">
        <v>10.8</v>
      </c>
      <c r="C23">
        <v>0.39300000000000002</v>
      </c>
      <c r="D23">
        <v>0.35899999999999999</v>
      </c>
      <c r="E23">
        <v>1E-3</v>
      </c>
      <c r="F23">
        <v>0.252</v>
      </c>
      <c r="G23">
        <v>4.2999999999999997E-2</v>
      </c>
      <c r="H23">
        <v>0</v>
      </c>
      <c r="J23" s="14"/>
    </row>
    <row r="24" spans="1:10" x14ac:dyDescent="0.2">
      <c r="A24" s="3" t="s">
        <v>21</v>
      </c>
      <c r="B24">
        <v>15.1</v>
      </c>
      <c r="C24">
        <v>2.5299999999999998</v>
      </c>
      <c r="D24">
        <v>1.88</v>
      </c>
      <c r="E24">
        <v>0</v>
      </c>
      <c r="F24">
        <v>2.2000000000000002</v>
      </c>
      <c r="G24">
        <v>0.19600000000000001</v>
      </c>
      <c r="H24">
        <v>2.4E-2</v>
      </c>
      <c r="J24" s="14"/>
    </row>
    <row r="25" spans="1:10" x14ac:dyDescent="0.2">
      <c r="A25" s="3" t="s">
        <v>22</v>
      </c>
      <c r="B25">
        <v>10</v>
      </c>
      <c r="C25">
        <v>0.52200000000000002</v>
      </c>
      <c r="D25">
        <v>0.33200000000000002</v>
      </c>
      <c r="E25">
        <v>0</v>
      </c>
      <c r="F25">
        <v>0.54400000000000004</v>
      </c>
      <c r="G25">
        <v>5.5E-2</v>
      </c>
      <c r="H25">
        <v>0</v>
      </c>
      <c r="J25" s="14"/>
    </row>
    <row r="26" spans="1:10" x14ac:dyDescent="0.2">
      <c r="A26" s="3" t="s">
        <v>23</v>
      </c>
      <c r="B26">
        <v>13.2</v>
      </c>
      <c r="C26">
        <v>0</v>
      </c>
      <c r="D26">
        <v>0</v>
      </c>
      <c r="E26">
        <v>0</v>
      </c>
      <c r="F26">
        <v>0.68500000000000005</v>
      </c>
      <c r="G26">
        <v>1.4E-2</v>
      </c>
      <c r="H26">
        <v>0</v>
      </c>
      <c r="J26" s="14"/>
    </row>
    <row r="27" spans="1:10" x14ac:dyDescent="0.2">
      <c r="A27" s="3" t="s">
        <v>24</v>
      </c>
      <c r="B27">
        <v>25.6</v>
      </c>
      <c r="C27">
        <v>3.0000000000000001E-3</v>
      </c>
      <c r="D27">
        <v>1E-3</v>
      </c>
      <c r="E27">
        <v>0</v>
      </c>
      <c r="F27">
        <v>0.99099999999999999</v>
      </c>
      <c r="G27">
        <v>4.0000000000000001E-3</v>
      </c>
      <c r="H27">
        <v>0</v>
      </c>
      <c r="J27" s="14"/>
    </row>
    <row r="28" spans="1:10" x14ac:dyDescent="0.2">
      <c r="A28" s="3" t="s">
        <v>25</v>
      </c>
      <c r="B28">
        <v>38.4</v>
      </c>
      <c r="C28">
        <v>5.0000000000000001E-3</v>
      </c>
      <c r="D28">
        <v>0</v>
      </c>
      <c r="E28">
        <v>1E-3</v>
      </c>
      <c r="F28">
        <v>0.998</v>
      </c>
      <c r="G28">
        <v>5.0000000000000001E-3</v>
      </c>
      <c r="H28">
        <v>0</v>
      </c>
      <c r="J28" s="14"/>
    </row>
    <row r="29" spans="1:10" x14ac:dyDescent="0.2">
      <c r="A29" s="3" t="s">
        <v>26</v>
      </c>
      <c r="B29">
        <v>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 s="14"/>
    </row>
    <row r="30" spans="1:10" x14ac:dyDescent="0.2">
      <c r="A30" s="3" t="s">
        <v>27</v>
      </c>
      <c r="B30">
        <v>19.7</v>
      </c>
      <c r="C30">
        <v>4.0000000000000001E-3</v>
      </c>
      <c r="D30">
        <v>0</v>
      </c>
      <c r="E30">
        <v>1E-3</v>
      </c>
      <c r="F30">
        <v>0.94499999999999995</v>
      </c>
      <c r="G30">
        <v>2E-3</v>
      </c>
      <c r="H30">
        <v>0</v>
      </c>
      <c r="J30" s="14"/>
    </row>
    <row r="31" spans="1:10" x14ac:dyDescent="0.2">
      <c r="A31" s="3" t="s">
        <v>28</v>
      </c>
      <c r="B31">
        <v>18.399999999999999</v>
      </c>
      <c r="C31">
        <v>6.0000000000000001E-3</v>
      </c>
      <c r="D31">
        <v>0</v>
      </c>
      <c r="E31">
        <v>1E-3</v>
      </c>
      <c r="F31">
        <v>1.03</v>
      </c>
      <c r="G31">
        <v>2E-3</v>
      </c>
      <c r="H31">
        <v>0</v>
      </c>
      <c r="J31" s="14"/>
    </row>
    <row r="32" spans="1:10" x14ac:dyDescent="0.2">
      <c r="A32" s="3" t="s">
        <v>29</v>
      </c>
      <c r="B32">
        <v>9.1999999999999993</v>
      </c>
      <c r="C32">
        <v>1E-3</v>
      </c>
      <c r="D32">
        <v>0</v>
      </c>
      <c r="E32">
        <v>0</v>
      </c>
      <c r="F32">
        <v>0.629</v>
      </c>
      <c r="G32">
        <v>0</v>
      </c>
      <c r="H32">
        <v>0</v>
      </c>
      <c r="J32" s="14"/>
    </row>
    <row r="33" spans="1:10" x14ac:dyDescent="0.2">
      <c r="A33" s="3" t="s">
        <v>30</v>
      </c>
      <c r="B33">
        <v>18</v>
      </c>
      <c r="C33">
        <v>1.2999999999999999E-2</v>
      </c>
      <c r="D33">
        <v>0</v>
      </c>
      <c r="E33">
        <v>0</v>
      </c>
      <c r="F33">
        <v>0.84611999999999998</v>
      </c>
      <c r="G33">
        <v>0</v>
      </c>
      <c r="H33">
        <v>0.16200000000000001</v>
      </c>
      <c r="J33" s="14"/>
    </row>
    <row r="34" spans="1:10" x14ac:dyDescent="0.2">
      <c r="A34" s="3" t="s">
        <v>31</v>
      </c>
      <c r="B34">
        <v>17.100000000000001</v>
      </c>
      <c r="C34">
        <v>1.7000000000000001E-2</v>
      </c>
      <c r="D34">
        <v>0</v>
      </c>
      <c r="E34">
        <v>0</v>
      </c>
      <c r="F34">
        <v>0.03</v>
      </c>
      <c r="G34">
        <v>5.0999999999999997E-2</v>
      </c>
      <c r="H34">
        <v>0</v>
      </c>
      <c r="J34" s="14"/>
    </row>
    <row r="35" spans="1:10" x14ac:dyDescent="0.2">
      <c r="A35" s="3" t="s">
        <v>32</v>
      </c>
      <c r="B35">
        <v>17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 s="14"/>
    </row>
    <row r="36" spans="1:10" x14ac:dyDescent="0.2">
      <c r="A36" s="3" t="s">
        <v>33</v>
      </c>
      <c r="B36">
        <v>16.899999999999999</v>
      </c>
      <c r="C36">
        <v>0.21199999999999999</v>
      </c>
      <c r="D36">
        <v>0</v>
      </c>
      <c r="E36">
        <v>0</v>
      </c>
      <c r="F36">
        <v>0.78300000000000003</v>
      </c>
      <c r="G36">
        <v>1.2999999999999999E-2</v>
      </c>
      <c r="H36">
        <v>0</v>
      </c>
      <c r="J36" s="14"/>
    </row>
    <row r="37" spans="1:10" x14ac:dyDescent="0.2">
      <c r="A37" s="3" t="s">
        <v>34</v>
      </c>
      <c r="B37">
        <v>27.9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 s="14"/>
    </row>
    <row r="38" spans="1:10" x14ac:dyDescent="0.2">
      <c r="A38" s="3" t="s">
        <v>35</v>
      </c>
      <c r="B38">
        <v>18.2</v>
      </c>
      <c r="C38">
        <v>0</v>
      </c>
      <c r="D38">
        <v>0</v>
      </c>
      <c r="E38">
        <v>0</v>
      </c>
      <c r="F38">
        <v>3.9E-2</v>
      </c>
      <c r="G38">
        <v>0.89</v>
      </c>
      <c r="H38">
        <v>0</v>
      </c>
      <c r="J38" s="14"/>
    </row>
    <row r="39" spans="1:10" x14ac:dyDescent="0.2">
      <c r="A39" s="3" t="s">
        <v>36</v>
      </c>
      <c r="B39">
        <v>11.7</v>
      </c>
      <c r="C39">
        <v>0.42</v>
      </c>
      <c r="D39">
        <v>0</v>
      </c>
      <c r="E39">
        <v>0</v>
      </c>
      <c r="F39">
        <v>4.2999999999999997E-2</v>
      </c>
      <c r="G39">
        <v>0.247</v>
      </c>
      <c r="H39">
        <v>0</v>
      </c>
      <c r="J39" s="14"/>
    </row>
    <row r="40" spans="1:10" x14ac:dyDescent="0.2">
      <c r="A40" s="3" t="s">
        <v>37</v>
      </c>
      <c r="B40">
        <v>10.1</v>
      </c>
      <c r="C40">
        <v>0</v>
      </c>
      <c r="D40">
        <v>0</v>
      </c>
      <c r="E40">
        <v>0</v>
      </c>
      <c r="F40">
        <v>0.21199999999999999</v>
      </c>
      <c r="G40">
        <v>0.42299999999999999</v>
      </c>
      <c r="H40">
        <v>0</v>
      </c>
      <c r="J40" s="14"/>
    </row>
    <row r="41" spans="1:10" s="43" customFormat="1" x14ac:dyDescent="0.2">
      <c r="A41" s="43" t="s">
        <v>112</v>
      </c>
      <c r="B41">
        <v>81.599999999999994</v>
      </c>
      <c r="C41">
        <v>2.5299999999999998</v>
      </c>
      <c r="D41">
        <v>1.88</v>
      </c>
      <c r="E41">
        <v>1E-3</v>
      </c>
      <c r="F41">
        <v>23.2</v>
      </c>
      <c r="G41">
        <v>1.71</v>
      </c>
      <c r="H41">
        <v>0.16200000000000001</v>
      </c>
    </row>
  </sheetData>
  <sheetProtection password="CAA3" sheet="1" objects="1" scenarios="1"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Welding</vt:lpstr>
      <vt:lpstr>Permit Limits</vt:lpstr>
      <vt:lpstr>INV-3</vt:lpstr>
      <vt:lpstr>INV-4</vt:lpstr>
      <vt:lpstr>EF's</vt:lpstr>
      <vt:lpstr>'INV-3'!Print_Area</vt:lpstr>
      <vt:lpstr>'INV-4'!Print_Area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2011-02-02T17:31:48Z</cp:lastPrinted>
  <dcterms:created xsi:type="dcterms:W3CDTF">1999-10-20T15:39:50Z</dcterms:created>
  <dcterms:modified xsi:type="dcterms:W3CDTF">2018-10-26T20:28:58Z</dcterms:modified>
</cp:coreProperties>
</file>