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20 Calculators\"/>
    </mc:Choice>
  </mc:AlternateContent>
  <bookViews>
    <workbookView xWindow="0" yWindow="0" windowWidth="19200" windowHeight="11595"/>
  </bookViews>
  <sheets>
    <sheet name="Blasting" sheetId="2" r:id="rId1"/>
    <sheet name="Permit Limits" sheetId="6" state="hidden" r:id="rId2"/>
    <sheet name="INV-3" sheetId="4" state="hidden" r:id="rId3"/>
    <sheet name="INV-4" sheetId="5" r:id="rId4"/>
  </sheets>
  <calcPr calcId="162913"/>
</workbook>
</file>

<file path=xl/calcChain.xml><?xml version="1.0" encoding="utf-8"?>
<calcChain xmlns="http://schemas.openxmlformats.org/spreadsheetml/2006/main">
  <c r="G11" i="4" l="1"/>
  <c r="F12" i="5" l="1"/>
  <c r="F11" i="5"/>
  <c r="G12" i="4"/>
  <c r="I12" i="4"/>
  <c r="C6" i="5"/>
  <c r="D5" i="4"/>
  <c r="C12" i="4"/>
  <c r="C11" i="4"/>
  <c r="G14" i="2" l="1"/>
  <c r="F14" i="2"/>
  <c r="E14" i="2"/>
  <c r="D14" i="2"/>
  <c r="B12" i="4" l="1"/>
  <c r="B11" i="4"/>
  <c r="C3" i="5"/>
  <c r="D8" i="2"/>
  <c r="D6" i="4" s="1"/>
  <c r="D5" i="5" l="1"/>
  <c r="F12" i="4"/>
  <c r="J12" i="4" s="1"/>
  <c r="F11" i="4"/>
  <c r="D3" i="4"/>
  <c r="D11" i="5"/>
  <c r="D11" i="4"/>
  <c r="B11" i="5"/>
  <c r="B12" i="5"/>
  <c r="D12" i="4"/>
  <c r="D12" i="5"/>
  <c r="H11" i="5" l="1"/>
  <c r="H12" i="5"/>
  <c r="I11" i="4"/>
  <c r="J11" i="4" s="1"/>
</calcChain>
</file>

<file path=xl/comments1.xml><?xml version="1.0" encoding="utf-8"?>
<comments xmlns="http://schemas.openxmlformats.org/spreadsheetml/2006/main">
  <authors>
    <author>jenniferengelkes</author>
  </authors>
  <commentList>
    <comment ref="G21" authorId="0" shapeId="0">
      <text>
        <r>
          <rPr>
            <b/>
            <sz val="7"/>
            <color indexed="81"/>
            <rFont val="Tahoma"/>
            <family val="2"/>
          </rPr>
          <t xml:space="preserve">IAEAP: 
From Louisville, KY APCD
http://www.louisvilleky.gov/APCD/Compliance/ComplianceAssistanceForms.htm 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<sst xmlns="http://schemas.openxmlformats.org/spreadsheetml/2006/main" count="125" uniqueCount="99">
  <si>
    <t>Usage lbs/yr</t>
  </si>
  <si>
    <t>Emission Year:</t>
  </si>
  <si>
    <t>Facility Name: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</si>
  <si>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</si>
  <si>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</si>
  <si>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</si>
  <si>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</si>
  <si>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</si>
  <si>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</si>
  <si>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</si>
  <si>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</si>
  <si>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</si>
  <si>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</si>
  <si>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</si>
  <si>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</si>
  <si>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</si>
  <si>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</si>
  <si>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</si>
  <si>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</si>
  <si>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</si>
  <si>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</si>
  <si>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</si>
  <si>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Lead</t>
  </si>
  <si>
    <t>Ammonia</t>
  </si>
  <si>
    <t>POTENTIAL EMISSIONS - Individual HAPs and additional regulated air pollutants - list the name in Column 14</t>
  </si>
  <si>
    <t>Actual Emissions (Tons/Yr)</t>
  </si>
  <si>
    <t>1000 Pounds</t>
  </si>
  <si>
    <t>Permit Limits</t>
  </si>
  <si>
    <t>lb/hr</t>
  </si>
  <si>
    <t>ton/yr</t>
  </si>
  <si>
    <t>Particulate Matter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</si>
  <si>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</si>
  <si>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</si>
  <si>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</si>
  <si>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</si>
  <si>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</si>
  <si>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</si>
  <si>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</si>
  <si>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Nitrogen Oxides (NOx)</t>
  </si>
  <si>
    <t>Pounds/Yr</t>
  </si>
  <si>
    <t>Hours of Operation Limit</t>
  </si>
  <si>
    <t>Hours/Yr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</si>
  <si>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</si>
  <si>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</si>
  <si>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Note: If you have an hrs/day limit multipy by 365 to get hrs/yr</t>
  </si>
  <si>
    <t>Permit Number (s)</t>
  </si>
  <si>
    <t>Blast Media</t>
  </si>
  <si>
    <t>Sand</t>
  </si>
  <si>
    <t>Grit</t>
  </si>
  <si>
    <t>PM2.5</t>
  </si>
  <si>
    <t>Shot</t>
  </si>
  <si>
    <t>Media</t>
  </si>
  <si>
    <t>Number of Blasters =</t>
  </si>
  <si>
    <t>Abrasive Blasting</t>
  </si>
  <si>
    <t>4)    SCC Number</t>
  </si>
  <si>
    <t>5)    Description of the Process</t>
  </si>
  <si>
    <t>9)    Raw Material - OR Fuels Used</t>
  </si>
  <si>
    <t>ABRASIVE BLASTING</t>
  </si>
  <si>
    <t>Note: 1 ton = 2000 lb</t>
  </si>
  <si>
    <t>Pounds/Hr</t>
  </si>
  <si>
    <t>Blasting Material Usage Limit</t>
  </si>
  <si>
    <t>Common Control Efficiencies:</t>
  </si>
  <si>
    <t>Cyclone (med efficiency)</t>
  </si>
  <si>
    <t>Cyclone (high efficiency)</t>
  </si>
  <si>
    <t>Cyclone (low efficiency)</t>
  </si>
  <si>
    <t xml:space="preserve">Fabric Filter </t>
  </si>
  <si>
    <t>Garnet</t>
  </si>
  <si>
    <t>Glass Beads</t>
  </si>
  <si>
    <t>TPM</t>
  </si>
  <si>
    <t>SCC No.</t>
  </si>
  <si>
    <t>Glass Bead Blasting was assumed to be the same as Shot Blasting</t>
  </si>
  <si>
    <t>PM2.5 EF lb/1000 lb Media</t>
  </si>
  <si>
    <t>PM10 EF  lb/1000 lb Media</t>
  </si>
  <si>
    <t>Note: A list of common control efficiencies is shown below</t>
  </si>
  <si>
    <t>Control Efficiency (%) =</t>
  </si>
  <si>
    <t>Total max hourly design rate (lbs/hr) =</t>
  </si>
  <si>
    <t>Maximum Hourly Design Rate</t>
  </si>
  <si>
    <t>Average Max Capacity of the Blasters (lbs/hr) =</t>
  </si>
  <si>
    <t>EF Source</t>
  </si>
  <si>
    <t>AP-42 Table 13.2.6-1</t>
  </si>
  <si>
    <t>Louisville, KY APCD</t>
  </si>
  <si>
    <t>TPM from grit blasting are 24% of TPM emissions from sand blasting</t>
  </si>
  <si>
    <t>TPM from shot blasting are 10% of TPM emissions from sand blasting</t>
  </si>
  <si>
    <t>Operating Time        hrs/yr</t>
  </si>
  <si>
    <t>Please fill in the yellow boxes</t>
  </si>
  <si>
    <r>
      <t xml:space="preserve">Choose the appropriate Media from the drop down menu. Enter actual usage </t>
    </r>
    <r>
      <rPr>
        <b/>
        <sz val="9"/>
        <rFont val="Arial"/>
        <family val="2"/>
      </rPr>
      <t>OR</t>
    </r>
    <r>
      <rPr>
        <sz val="9"/>
        <rFont val="Arial"/>
        <family val="2"/>
      </rPr>
      <t xml:space="preserve"> actual operating time (if usage is unknown) for the calendar year.</t>
    </r>
  </si>
  <si>
    <t>Coal Slag</t>
  </si>
  <si>
    <r>
      <t xml:space="preserve">Emission Factors - </t>
    </r>
    <r>
      <rPr>
        <b/>
        <i/>
        <sz val="10"/>
        <rFont val="Arial"/>
        <family val="2"/>
      </rPr>
      <t>Units: lb/1000 lbs media</t>
    </r>
  </si>
  <si>
    <t>2003 University of New Orleans Research</t>
  </si>
  <si>
    <t>Form INV-3 EMISSION UNIT DESCRIPTION - POTENTIAL EMISSIONS</t>
  </si>
  <si>
    <t>lbs/1000 lbs</t>
  </si>
  <si>
    <t>Form INV-4 PROCESS DESCRIPTION - ACTUAL EMISSIONS</t>
  </si>
  <si>
    <t>Last Updated: 9-1-20</t>
  </si>
  <si>
    <t>7)  SCC Number</t>
  </si>
  <si>
    <t>8)  Description of Process</t>
  </si>
  <si>
    <t>9)  Actual Throughput- Annual Total</t>
  </si>
  <si>
    <t>10) Units Raw Material</t>
  </si>
  <si>
    <t>12)  Raw Material</t>
  </si>
  <si>
    <t>ACTUAL EMISSIONS - HAPs and additional regulated air pollutants - list the name in Column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</si>
</sst>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7"/>
      <color indexed="81"/>
      <name val="Tahoma"/>
      <family val="2"/>
    </font>
    <font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0" fillId="0" borderId="1" xfId="0" applyBorder="1"/>
    <xf numFmtId="0" fontId="0" fillId="2" borderId="1" xfId="0" applyFill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3" xfId="0" applyFont="1" applyBorder="1" applyAlignment="1"/>
    <xf numFmtId="0" fontId="0" fillId="0" borderId="3" xfId="0" applyBorder="1" applyAlignment="1"/>
    <xf numFmtId="0" fontId="11" fillId="0" borderId="4" xfId="0" applyFont="1" applyBorder="1" applyAlignment="1">
      <alignment horizontal="left"/>
    </xf>
    <xf numFmtId="0" fontId="3" fillId="0" borderId="4" xfId="0" applyFont="1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11" fillId="0" borderId="4" xfId="0" applyFont="1" applyBorder="1" applyAlignment="1"/>
    <xf numFmtId="2" fontId="3" fillId="0" borderId="4" xfId="0" applyNumberFormat="1" applyFont="1" applyBorder="1" applyAlignment="1">
      <alignment horizontal="center"/>
    </xf>
    <xf numFmtId="2" fontId="0" fillId="0" borderId="1" xfId="0" applyNumberFormat="1" applyFill="1" applyBorder="1"/>
    <xf numFmtId="0" fontId="0" fillId="0" borderId="1" xfId="0" applyBorder="1" applyProtection="1"/>
    <xf numFmtId="0" fontId="9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0" fillId="0" borderId="1" xfId="0" applyBorder="1" applyAlignment="1" applyProtection="1">
      <alignment horizontal="center"/>
    </xf>
    <xf numFmtId="0" fontId="0" fillId="2" borderId="1" xfId="0" applyFill="1" applyBorder="1" applyProtection="1"/>
    <xf numFmtId="0" fontId="12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0" fillId="0" borderId="0" xfId="0" applyFill="1" applyProtection="1"/>
    <xf numFmtId="0" fontId="6" fillId="0" borderId="0" xfId="0" applyFont="1" applyAlignment="1" applyProtection="1">
      <alignment horizontal="right"/>
    </xf>
    <xf numFmtId="0" fontId="16" fillId="0" borderId="0" xfId="0" applyFont="1" applyProtection="1"/>
    <xf numFmtId="0" fontId="6" fillId="0" borderId="1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0" fontId="19" fillId="0" borderId="0" xfId="0" applyFont="1" applyProtection="1"/>
    <xf numFmtId="0" fontId="15" fillId="0" borderId="1" xfId="0" applyFont="1" applyBorder="1" applyAlignment="1" applyProtection="1">
      <alignment horizontal="center"/>
    </xf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/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/>
    <xf numFmtId="2" fontId="22" fillId="0" borderId="1" xfId="0" applyNumberFormat="1" applyFont="1" applyFill="1" applyBorder="1"/>
    <xf numFmtId="0" fontId="0" fillId="0" borderId="0" xfId="0" applyBorder="1"/>
    <xf numFmtId="0" fontId="24" fillId="0" borderId="0" xfId="0" applyFont="1" applyProtection="1"/>
    <xf numFmtId="2" fontId="22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6" fillId="0" borderId="0" xfId="0" applyFont="1" applyProtection="1"/>
    <xf numFmtId="0" fontId="0" fillId="3" borderId="1" xfId="0" applyFill="1" applyBorder="1" applyProtection="1">
      <protection locked="0"/>
    </xf>
    <xf numFmtId="0" fontId="27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</xf>
    <xf numFmtId="0" fontId="18" fillId="0" borderId="1" xfId="0" applyFont="1" applyBorder="1" applyProtection="1"/>
    <xf numFmtId="2" fontId="22" fillId="0" borderId="1" xfId="0" applyNumberFormat="1" applyFont="1" applyBorder="1"/>
    <xf numFmtId="2" fontId="27" fillId="3" borderId="1" xfId="0" applyNumberFormat="1" applyFont="1" applyFill="1" applyBorder="1" applyAlignment="1" applyProtection="1">
      <alignment horizontal="center"/>
      <protection locked="0"/>
    </xf>
    <xf numFmtId="9" fontId="19" fillId="0" borderId="1" xfId="0" applyNumberFormat="1" applyFont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17" fillId="0" borderId="0" xfId="0" applyFont="1" applyProtection="1"/>
    <xf numFmtId="0" fontId="0" fillId="0" borderId="0" xfId="0" applyBorder="1" applyAlignment="1"/>
    <xf numFmtId="0" fontId="11" fillId="0" borderId="1" xfId="0" applyFont="1" applyBorder="1" applyAlignment="1"/>
    <xf numFmtId="0" fontId="0" fillId="0" borderId="0" xfId="0" applyFill="1" applyBorder="1" applyProtection="1"/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18" fillId="0" borderId="0" xfId="0" applyFont="1" applyFill="1" applyBorder="1" applyProtection="1"/>
    <xf numFmtId="0" fontId="28" fillId="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Protection="1"/>
    <xf numFmtId="0" fontId="18" fillId="3" borderId="5" xfId="0" applyFont="1" applyFill="1" applyBorder="1" applyProtection="1"/>
    <xf numFmtId="0" fontId="0" fillId="3" borderId="6" xfId="0" applyFill="1" applyBorder="1" applyProtection="1"/>
    <xf numFmtId="0" fontId="0" fillId="4" borderId="1" xfId="0" applyFill="1" applyBorder="1" applyProtection="1">
      <protection locked="0"/>
    </xf>
    <xf numFmtId="0" fontId="2" fillId="0" borderId="0" xfId="0" applyFont="1" applyProtection="1"/>
    <xf numFmtId="0" fontId="32" fillId="0" borderId="0" xfId="0" applyFont="1" applyProtection="1"/>
    <xf numFmtId="0" fontId="14" fillId="0" borderId="0" xfId="0" applyFont="1" applyAlignment="1" applyProtection="1">
      <alignment horizontal="center" wrapText="1"/>
    </xf>
    <xf numFmtId="0" fontId="1" fillId="0" borderId="1" xfId="0" applyFont="1" applyBorder="1" applyProtection="1"/>
    <xf numFmtId="0" fontId="25" fillId="0" borderId="1" xfId="0" applyFont="1" applyBorder="1" applyAlignment="1">
      <alignment horizontal="left"/>
    </xf>
    <xf numFmtId="0" fontId="6" fillId="0" borderId="5" xfId="0" applyFont="1" applyBorder="1" applyAlignment="1" applyProtection="1"/>
    <xf numFmtId="0" fontId="0" fillId="0" borderId="6" xfId="0" applyBorder="1" applyAlignment="1" applyProtection="1"/>
    <xf numFmtId="0" fontId="19" fillId="0" borderId="1" xfId="0" applyFont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right"/>
    </xf>
    <xf numFmtId="0" fontId="11" fillId="0" borderId="9" xfId="0" applyFont="1" applyBorder="1" applyAlignment="1"/>
    <xf numFmtId="0" fontId="11" fillId="0" borderId="11" xfId="0" applyFont="1" applyBorder="1" applyAlignment="1"/>
    <xf numFmtId="0" fontId="11" fillId="0" borderId="4" xfId="0" applyFont="1" applyBorder="1" applyAlignment="1"/>
    <xf numFmtId="0" fontId="20" fillId="0" borderId="5" xfId="0" applyFont="1" applyBorder="1" applyAlignment="1"/>
    <xf numFmtId="0" fontId="0" fillId="0" borderId="4" xfId="0" applyBorder="1" applyAlignment="1"/>
    <xf numFmtId="0" fontId="6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9" fillId="0" borderId="1" xfId="0" applyFont="1" applyBorder="1" applyAlignment="1" applyProtection="1"/>
    <xf numFmtId="0" fontId="19" fillId="0" borderId="6" xfId="0" applyFont="1" applyFill="1" applyBorder="1" applyAlignment="1" applyProtection="1">
      <alignment horizontal="right"/>
    </xf>
    <xf numFmtId="0" fontId="19" fillId="0" borderId="2" xfId="0" applyFont="1" applyBorder="1" applyAlignment="1" applyProtection="1"/>
    <xf numFmtId="0" fontId="19" fillId="0" borderId="2" xfId="0" applyFont="1" applyBorder="1" applyAlignment="1" applyProtection="1">
      <alignment horizontal="right"/>
    </xf>
    <xf numFmtId="0" fontId="19" fillId="0" borderId="5" xfId="0" applyFont="1" applyFill="1" applyBorder="1" applyAlignment="1" applyProtection="1"/>
    <xf numFmtId="0" fontId="7" fillId="0" borderId="1" xfId="0" applyFont="1" applyBorder="1" applyAlignment="1" applyProtection="1"/>
    <xf numFmtId="0" fontId="9" fillId="0" borderId="3" xfId="0" applyFont="1" applyBorder="1" applyAlignment="1" applyProtection="1"/>
    <xf numFmtId="0" fontId="6" fillId="0" borderId="5" xfId="0" applyFont="1" applyBorder="1" applyProtection="1"/>
    <xf numFmtId="0" fontId="0" fillId="3" borderId="4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15" fillId="0" borderId="5" xfId="0" applyFont="1" applyFill="1" applyBorder="1" applyAlignment="1" applyProtection="1"/>
    <xf numFmtId="0" fontId="15" fillId="0" borderId="4" xfId="0" applyFont="1" applyFill="1" applyBorder="1" applyAlignment="1" applyProtection="1"/>
    <xf numFmtId="0" fontId="5" fillId="0" borderId="8" xfId="0" applyFont="1" applyFill="1" applyBorder="1" applyAlignment="1" applyProtection="1">
      <alignment horizontal="center"/>
    </xf>
    <xf numFmtId="0" fontId="19" fillId="3" borderId="6" xfId="0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right"/>
    </xf>
    <xf numFmtId="0" fontId="15" fillId="0" borderId="4" xfId="0" applyFont="1" applyBorder="1" applyAlignment="1" applyProtection="1">
      <alignment horizontal="right"/>
    </xf>
    <xf numFmtId="0" fontId="15" fillId="0" borderId="6" xfId="0" applyFont="1" applyBorder="1" applyAlignment="1" applyProtection="1">
      <alignment horizontal="right"/>
    </xf>
    <xf numFmtId="0" fontId="15" fillId="0" borderId="5" xfId="0" applyFont="1" applyBorder="1" applyAlignment="1" applyProtection="1"/>
    <xf numFmtId="0" fontId="15" fillId="0" borderId="4" xfId="0" applyFont="1" applyBorder="1" applyAlignment="1" applyProtection="1"/>
    <xf numFmtId="0" fontId="6" fillId="0" borderId="0" xfId="0" applyFont="1" applyBorder="1" applyAlignment="1"/>
    <xf numFmtId="0" fontId="21" fillId="0" borderId="10" xfId="0" applyFont="1" applyBorder="1" applyAlignment="1"/>
    <xf numFmtId="0" fontId="20" fillId="0" borderId="5" xfId="0" applyNumberFormat="1" applyFont="1" applyBorder="1" applyAlignment="1" applyProtection="1"/>
    <xf numFmtId="0" fontId="20" fillId="0" borderId="4" xfId="0" applyNumberFormat="1" applyFont="1" applyBorder="1" applyAlignment="1" applyProtection="1"/>
    <xf numFmtId="0" fontId="21" fillId="0" borderId="4" xfId="0" applyNumberFormat="1" applyFont="1" applyBorder="1" applyAlignment="1" applyProtection="1"/>
    <xf numFmtId="0" fontId="11" fillId="0" borderId="5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3" borderId="5" xfId="0" applyFont="1" applyFill="1" applyBorder="1" applyAlignment="1" applyProtection="1">
      <alignment horizontal="left"/>
      <protection locked="0"/>
    </xf>
    <xf numFmtId="0" fontId="11" fillId="0" borderId="6" xfId="0" applyFont="1" applyBorder="1" applyAlignment="1"/>
    <xf numFmtId="0" fontId="11" fillId="0" borderId="5" xfId="0" applyFont="1" applyBorder="1" applyAlignment="1"/>
    <xf numFmtId="0" fontId="11" fillId="0" borderId="4" xfId="0" applyFont="1" applyBorder="1" applyAlignment="1"/>
    <xf numFmtId="0" fontId="20" fillId="0" borderId="5" xfId="0" applyFont="1" applyBorder="1" applyAlignment="1"/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/>
    <xf numFmtId="0" fontId="11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9" xfId="0" applyFont="1" applyBorder="1" applyAlignment="1"/>
    <xf numFmtId="0" fontId="11" fillId="0" borderId="11" xfId="0" applyFont="1" applyBorder="1" applyAlignment="1"/>
    <xf numFmtId="0" fontId="11" fillId="0" borderId="10" xfId="0" applyFont="1" applyBorder="1" applyAlignment="1"/>
    <xf numFmtId="164" fontId="20" fillId="0" borderId="9" xfId="0" applyNumberFormat="1" applyFont="1" applyBorder="1" applyAlignment="1">
      <alignment horizontal="center"/>
    </xf>
    <xf numFmtId="164" fontId="21" fillId="0" borderId="10" xfId="0" applyNumberFormat="1" applyFont="1" applyBorder="1" applyAlignment="1"/>
    <xf numFmtId="0" fontId="20" fillId="0" borderId="9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1" fillId="0" borderId="5" xfId="0" applyFont="1" applyBorder="1" applyAlignment="1"/>
    <xf numFmtId="0" fontId="11" fillId="0" borderId="4" xfId="0" applyFont="1" applyBorder="1" applyAlignment="1"/>
    <xf numFmtId="0" fontId="20" fillId="0" borderId="5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11" fillId="0" borderId="1" xfId="0" applyFont="1" applyBorder="1" applyAlignment="1"/>
    <xf numFmtId="0" fontId="20" fillId="0" borderId="5" xfId="0" applyFont="1" applyBorder="1" applyAlignment="1"/>
    <xf numFmtId="0" fontId="20" fillId="0" borderId="4" xfId="0" applyFont="1" applyBorder="1" applyAlignment="1"/>
    <xf numFmtId="0" fontId="20" fillId="0" borderId="6" xfId="0" applyFont="1" applyBorder="1" applyAlignment="1"/>
    <xf numFmtId="0" fontId="11" fillId="0" borderId="7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21" fillId="0" borderId="5" xfId="0" applyFont="1" applyBorder="1" applyAlignment="1"/>
    <xf numFmtId="0" fontId="21" fillId="0" borderId="4" xfId="0" applyFont="1" applyBorder="1" applyAlignment="1"/>
    <xf numFmtId="0" fontId="21" fillId="0" borderId="6" xfId="0" applyFont="1" applyBorder="1" applyAlignment="1"/>
    <xf numFmtId="164" fontId="20" fillId="0" borderId="5" xfId="0" applyNumberFormat="1" applyFont="1" applyBorder="1" applyAlignment="1"/>
    <xf numFmtId="164" fontId="21" fillId="0" borderId="6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/>
  </sheetViews>
  <sheetFormatPr defaultRowHeight="12.75" x14ac:dyDescent="0.2"/>
  <cols>
    <col min="1" max="1" width="13.85546875" style="32" customWidth="1"/>
    <col min="2" max="2" width="12.5703125" style="32" customWidth="1"/>
    <col min="3" max="3" width="11.42578125" style="32" customWidth="1"/>
    <col min="4" max="4" width="10.28515625" style="32" customWidth="1"/>
    <col min="5" max="5" width="10" style="32" customWidth="1"/>
    <col min="6" max="6" width="30" style="32" customWidth="1"/>
    <col min="7" max="7" width="8.140625" style="32" customWidth="1"/>
    <col min="8" max="8" width="4.140625" style="32" customWidth="1"/>
    <col min="9" max="9" width="6.42578125" style="32" customWidth="1"/>
    <col min="10" max="10" width="7.85546875" style="32" customWidth="1"/>
    <col min="11" max="11" width="11" style="32" bestFit="1" customWidth="1"/>
    <col min="12" max="13" width="9.7109375" style="38" customWidth="1"/>
    <col min="14" max="16384" width="9.140625" style="32"/>
  </cols>
  <sheetData>
    <row r="1" spans="1:13" ht="15.75" x14ac:dyDescent="0.25">
      <c r="A1" s="111" t="s">
        <v>57</v>
      </c>
      <c r="B1" s="111"/>
      <c r="J1" s="85" t="s">
        <v>92</v>
      </c>
    </row>
    <row r="2" spans="1:13" ht="12" customHeight="1" x14ac:dyDescent="0.2">
      <c r="A2" s="81" t="s">
        <v>84</v>
      </c>
      <c r="B2" s="82"/>
    </row>
    <row r="3" spans="1:13" ht="12" customHeight="1" x14ac:dyDescent="0.2">
      <c r="A3" s="78"/>
      <c r="B3" s="75"/>
    </row>
    <row r="4" spans="1:13" x14ac:dyDescent="0.2">
      <c r="A4" s="112" t="s">
        <v>2</v>
      </c>
      <c r="B4" s="133"/>
      <c r="C4" s="113"/>
      <c r="D4" s="113"/>
      <c r="E4" s="113"/>
      <c r="F4" s="113"/>
      <c r="G4" s="114"/>
      <c r="I4" s="89" t="s">
        <v>1</v>
      </c>
      <c r="J4" s="90"/>
      <c r="K4" s="83"/>
    </row>
    <row r="5" spans="1:13" x14ac:dyDescent="0.2">
      <c r="B5" s="77"/>
      <c r="C5" s="77"/>
      <c r="D5" s="77"/>
      <c r="E5" s="77"/>
      <c r="F5" s="77"/>
      <c r="G5" s="77"/>
      <c r="H5" s="40"/>
      <c r="I5" s="76"/>
      <c r="J5" s="77"/>
      <c r="K5" s="75"/>
    </row>
    <row r="6" spans="1:13" x14ac:dyDescent="0.2">
      <c r="A6" s="119"/>
      <c r="B6" s="120"/>
      <c r="C6" s="121" t="s">
        <v>52</v>
      </c>
      <c r="D6" s="118"/>
    </row>
    <row r="7" spans="1:13" x14ac:dyDescent="0.2">
      <c r="A7" s="122"/>
      <c r="B7" s="123"/>
      <c r="C7" s="121" t="s">
        <v>77</v>
      </c>
      <c r="D7" s="118"/>
      <c r="E7" s="59" t="s">
        <v>58</v>
      </c>
    </row>
    <row r="8" spans="1:13" x14ac:dyDescent="0.2">
      <c r="A8" s="122"/>
      <c r="B8" s="123"/>
      <c r="C8" s="121" t="s">
        <v>75</v>
      </c>
      <c r="D8" s="117">
        <f>D6*D7</f>
        <v>0</v>
      </c>
    </row>
    <row r="9" spans="1:13" x14ac:dyDescent="0.2">
      <c r="A9" s="115"/>
      <c r="B9" s="116"/>
      <c r="C9" s="93" t="s">
        <v>74</v>
      </c>
      <c r="D9" s="118"/>
      <c r="E9" s="59" t="s">
        <v>73</v>
      </c>
    </row>
    <row r="10" spans="1:13" s="49" customFormat="1" x14ac:dyDescent="0.2">
      <c r="L10" s="50"/>
      <c r="M10" s="50"/>
    </row>
    <row r="11" spans="1:13" x14ac:dyDescent="0.2">
      <c r="L11" s="39"/>
    </row>
    <row r="12" spans="1:13" s="47" customFormat="1" x14ac:dyDescent="0.2">
      <c r="A12" s="84" t="s">
        <v>85</v>
      </c>
      <c r="L12" s="46"/>
      <c r="M12" s="46"/>
    </row>
    <row r="13" spans="1:13" s="47" customFormat="1" ht="38.25" x14ac:dyDescent="0.2">
      <c r="A13" s="44" t="s">
        <v>46</v>
      </c>
      <c r="B13" s="45" t="s">
        <v>0</v>
      </c>
      <c r="C13" s="45" t="s">
        <v>83</v>
      </c>
      <c r="D13" s="45" t="s">
        <v>72</v>
      </c>
      <c r="E13" s="45" t="s">
        <v>71</v>
      </c>
      <c r="F13" s="86" t="s">
        <v>78</v>
      </c>
      <c r="G13" s="51" t="s">
        <v>69</v>
      </c>
      <c r="L13" s="46"/>
      <c r="M13" s="46"/>
    </row>
    <row r="14" spans="1:13" x14ac:dyDescent="0.2">
      <c r="A14" s="65"/>
      <c r="B14" s="69"/>
      <c r="C14" s="79"/>
      <c r="D14" s="48" t="str">
        <f>IF(B14&gt;0,(LOOKUP(A14,A19:A24,C19:C24)),IF(C14&gt;0,(LOOKUP(A14,A19:A24,C19:C24)),(" ")))</f>
        <v xml:space="preserve"> </v>
      </c>
      <c r="E14" s="48" t="str">
        <f>IF(B14&gt;0,(LOOKUP(A14,A19:A24,D19:D24)),IF(C14&gt;0,(LOOKUP(A14,A19:A24,D19:D24)),(" ")))</f>
        <v xml:space="preserve"> </v>
      </c>
      <c r="F14" s="80" t="str">
        <f>IF(B14&gt;0,LOOKUP(A14,A19:A24,F19:F24),IF(C14&gt;0,(LOOKUP(A14,A19:A24,F19:F24))," "))</f>
        <v xml:space="preserve"> </v>
      </c>
      <c r="G14" s="48" t="str">
        <f>IF(B14&gt;0,LOOKUP(A14,A19:A24,E19:E24),IF(C14&gt;0,(LOOKUP(A14,A19:A24,E19:E24))," "))</f>
        <v xml:space="preserve"> </v>
      </c>
      <c r="L14" s="32"/>
      <c r="M14" s="32"/>
    </row>
    <row r="15" spans="1:13" x14ac:dyDescent="0.2">
      <c r="L15" s="32"/>
      <c r="M15" s="32"/>
    </row>
    <row r="16" spans="1:13" x14ac:dyDescent="0.2">
      <c r="L16" s="32"/>
      <c r="M16" s="32"/>
    </row>
    <row r="17" spans="1:13" x14ac:dyDescent="0.2">
      <c r="A17" s="33" t="s">
        <v>87</v>
      </c>
      <c r="B17" s="42"/>
      <c r="C17" s="33"/>
      <c r="D17" s="33"/>
      <c r="L17" s="32"/>
      <c r="M17" s="32"/>
    </row>
    <row r="18" spans="1:13" x14ac:dyDescent="0.2">
      <c r="A18" s="43" t="s">
        <v>51</v>
      </c>
      <c r="B18" s="66" t="s">
        <v>68</v>
      </c>
      <c r="C18" s="66" t="s">
        <v>31</v>
      </c>
      <c r="D18" s="66" t="s">
        <v>49</v>
      </c>
      <c r="E18" s="66" t="s">
        <v>69</v>
      </c>
      <c r="F18" s="92" t="s">
        <v>78</v>
      </c>
      <c r="G18" s="38"/>
      <c r="L18" s="32"/>
      <c r="M18" s="32"/>
    </row>
    <row r="19" spans="1:13" x14ac:dyDescent="0.2">
      <c r="A19" s="62" t="s">
        <v>86</v>
      </c>
      <c r="B19" s="34">
        <v>7.09</v>
      </c>
      <c r="C19" s="34">
        <v>7.09</v>
      </c>
      <c r="D19" s="34">
        <v>0.70899999999999996</v>
      </c>
      <c r="E19" s="62">
        <v>30900203</v>
      </c>
      <c r="F19" s="110" t="s">
        <v>88</v>
      </c>
      <c r="K19" s="38"/>
      <c r="M19" s="32"/>
    </row>
    <row r="20" spans="1:13" x14ac:dyDescent="0.2">
      <c r="A20" s="52" t="s">
        <v>66</v>
      </c>
      <c r="B20" s="34">
        <v>5.53</v>
      </c>
      <c r="C20" s="52">
        <v>5.53</v>
      </c>
      <c r="D20" s="52">
        <v>0.55300000000000005</v>
      </c>
      <c r="E20" s="52">
        <v>30900204</v>
      </c>
      <c r="F20" s="110" t="s">
        <v>88</v>
      </c>
      <c r="G20" s="63"/>
      <c r="H20" s="37"/>
      <c r="I20" s="37"/>
      <c r="K20" s="38"/>
      <c r="M20" s="32"/>
    </row>
    <row r="21" spans="1:13" x14ac:dyDescent="0.2">
      <c r="A21" s="62" t="s">
        <v>67</v>
      </c>
      <c r="B21" s="34">
        <v>9.1</v>
      </c>
      <c r="C21" s="62">
        <v>1.3</v>
      </c>
      <c r="D21" s="62">
        <v>0.13</v>
      </c>
      <c r="E21" s="34">
        <v>30900201</v>
      </c>
      <c r="F21" s="110" t="s">
        <v>80</v>
      </c>
      <c r="G21" s="63" t="s">
        <v>70</v>
      </c>
      <c r="K21" s="38"/>
      <c r="M21" s="32"/>
    </row>
    <row r="22" spans="1:13" x14ac:dyDescent="0.2">
      <c r="A22" s="52" t="s">
        <v>48</v>
      </c>
      <c r="B22" s="34">
        <v>21.84</v>
      </c>
      <c r="C22" s="52">
        <v>3.12</v>
      </c>
      <c r="D22" s="52">
        <v>0.312</v>
      </c>
      <c r="E22" s="52">
        <v>30900205</v>
      </c>
      <c r="F22" s="110" t="s">
        <v>79</v>
      </c>
      <c r="G22" s="63" t="s">
        <v>81</v>
      </c>
      <c r="K22" s="38"/>
      <c r="M22" s="32"/>
    </row>
    <row r="23" spans="1:13" x14ac:dyDescent="0.2">
      <c r="A23" s="52" t="s">
        <v>47</v>
      </c>
      <c r="B23" s="34">
        <v>91</v>
      </c>
      <c r="C23" s="52">
        <v>13</v>
      </c>
      <c r="D23" s="52">
        <v>1.3</v>
      </c>
      <c r="E23" s="52">
        <v>30900202</v>
      </c>
      <c r="F23" s="110" t="s">
        <v>79</v>
      </c>
      <c r="K23" s="38"/>
      <c r="M23" s="32"/>
    </row>
    <row r="24" spans="1:13" x14ac:dyDescent="0.2">
      <c r="A24" s="52" t="s">
        <v>50</v>
      </c>
      <c r="B24" s="34">
        <v>9.1</v>
      </c>
      <c r="C24" s="52">
        <v>1.3</v>
      </c>
      <c r="D24" s="52">
        <v>0.13</v>
      </c>
      <c r="E24" s="52">
        <v>30900207</v>
      </c>
      <c r="F24" s="110" t="s">
        <v>79</v>
      </c>
      <c r="G24" s="63" t="s">
        <v>82</v>
      </c>
      <c r="K24" s="38"/>
      <c r="M24" s="32"/>
    </row>
    <row r="26" spans="1:13" x14ac:dyDescent="0.2">
      <c r="A26" s="72" t="s">
        <v>61</v>
      </c>
    </row>
    <row r="27" spans="1:13" x14ac:dyDescent="0.2">
      <c r="A27" s="105"/>
      <c r="B27" s="91" t="s">
        <v>63</v>
      </c>
      <c r="C27" s="70">
        <v>0.8</v>
      </c>
    </row>
    <row r="28" spans="1:13" x14ac:dyDescent="0.2">
      <c r="A28" s="105"/>
      <c r="B28" s="91" t="s">
        <v>62</v>
      </c>
      <c r="C28" s="70">
        <v>0.5</v>
      </c>
    </row>
    <row r="29" spans="1:13" x14ac:dyDescent="0.2">
      <c r="A29" s="107"/>
      <c r="B29" s="108" t="s">
        <v>64</v>
      </c>
      <c r="C29" s="70">
        <v>0.1</v>
      </c>
    </row>
    <row r="30" spans="1:13" x14ac:dyDescent="0.2">
      <c r="A30" s="109"/>
      <c r="B30" s="106" t="s">
        <v>65</v>
      </c>
      <c r="C30" s="71">
        <v>0.95</v>
      </c>
    </row>
  </sheetData>
  <sheetProtection algorithmName="SHA-512" hashValue="LzOlCpdsreM7EPAyCfyIXfUnMyK7ohD2qJ2S/uXY/oSmm01cpbgasbankK0evLIFAca1KOBeAfkCsLNVA2SvTQ==" saltValue="Oxc6PFjN+Q8wDRjxexZ7jw==" spinCount="100000" sheet="1" objects="1" scenarios="1"/>
  <phoneticPr fontId="0" type="noConversion"/>
  <dataValidations count="1">
    <dataValidation type="list" allowBlank="1" showInputMessage="1" showErrorMessage="1" sqref="A14">
      <formula1>$A$19:$A$24</formula1>
    </dataValidation>
  </dataValidations>
  <pageMargins left="0.75" right="0.75" top="1" bottom="1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/>
  </sheetViews>
  <sheetFormatPr defaultRowHeight="12.75" x14ac:dyDescent="0.2"/>
  <cols>
    <col min="1" max="1" width="33.140625" style="32" customWidth="1"/>
    <col min="2" max="2" width="11.28515625" style="32" bestFit="1" customWidth="1"/>
    <col min="3" max="3" width="12.42578125" style="32" customWidth="1"/>
    <col min="4" max="16384" width="9.140625" style="32"/>
  </cols>
  <sheetData>
    <row r="1" spans="1:7" ht="15.75" x14ac:dyDescent="0.25">
      <c r="A1" s="31" t="s">
        <v>27</v>
      </c>
    </row>
    <row r="2" spans="1:7" x14ac:dyDescent="0.2">
      <c r="A2" s="41" t="s">
        <v>45</v>
      </c>
      <c r="B2" s="138"/>
      <c r="C2" s="139"/>
      <c r="D2" s="139"/>
      <c r="E2" s="139"/>
      <c r="F2" s="140"/>
    </row>
    <row r="4" spans="1:7" x14ac:dyDescent="0.2">
      <c r="A4" s="33" t="s">
        <v>43</v>
      </c>
    </row>
    <row r="5" spans="1:7" x14ac:dyDescent="0.2">
      <c r="B5" s="34" t="s">
        <v>28</v>
      </c>
      <c r="C5" s="34" t="s">
        <v>29</v>
      </c>
      <c r="G5" s="40"/>
    </row>
    <row r="6" spans="1:7" x14ac:dyDescent="0.2">
      <c r="A6" s="30" t="s">
        <v>30</v>
      </c>
      <c r="B6" s="64"/>
      <c r="C6" s="64"/>
    </row>
    <row r="7" spans="1:7" x14ac:dyDescent="0.2">
      <c r="A7" s="87" t="s">
        <v>49</v>
      </c>
      <c r="B7" s="64"/>
      <c r="C7" s="64"/>
    </row>
    <row r="8" spans="1:7" x14ac:dyDescent="0.2">
      <c r="A8" s="30" t="s">
        <v>31</v>
      </c>
      <c r="B8" s="64"/>
      <c r="C8" s="64"/>
    </row>
    <row r="9" spans="1:7" x14ac:dyDescent="0.2">
      <c r="A9" s="30" t="s">
        <v>32</v>
      </c>
      <c r="B9" s="35"/>
      <c r="C9" s="35"/>
    </row>
    <row r="10" spans="1:7" x14ac:dyDescent="0.2">
      <c r="A10" s="30" t="s">
        <v>38</v>
      </c>
      <c r="B10" s="35"/>
      <c r="C10" s="35"/>
    </row>
    <row r="11" spans="1:7" x14ac:dyDescent="0.2">
      <c r="A11" s="30" t="s">
        <v>33</v>
      </c>
      <c r="B11" s="35"/>
      <c r="C11" s="35"/>
    </row>
    <row r="12" spans="1:7" x14ac:dyDescent="0.2">
      <c r="A12" s="30" t="s">
        <v>34</v>
      </c>
      <c r="B12" s="35"/>
      <c r="C12" s="35"/>
    </row>
    <row r="13" spans="1:7" x14ac:dyDescent="0.2">
      <c r="A13" s="30" t="s">
        <v>35</v>
      </c>
      <c r="B13" s="35"/>
      <c r="C13" s="35"/>
    </row>
    <row r="14" spans="1:7" x14ac:dyDescent="0.2">
      <c r="A14" s="30" t="s">
        <v>36</v>
      </c>
      <c r="B14" s="64"/>
      <c r="C14" s="64"/>
    </row>
    <row r="15" spans="1:7" x14ac:dyDescent="0.2">
      <c r="A15" s="30" t="s">
        <v>37</v>
      </c>
      <c r="B15" s="64"/>
      <c r="C15" s="64"/>
    </row>
    <row r="17" spans="1:4" x14ac:dyDescent="0.2">
      <c r="A17" s="33" t="s">
        <v>42</v>
      </c>
      <c r="D17" s="36"/>
    </row>
    <row r="18" spans="1:4" x14ac:dyDescent="0.2">
      <c r="A18" s="67" t="s">
        <v>76</v>
      </c>
      <c r="B18" s="64"/>
      <c r="C18" s="34" t="s">
        <v>59</v>
      </c>
      <c r="D18" s="36"/>
    </row>
    <row r="19" spans="1:4" x14ac:dyDescent="0.2">
      <c r="A19" s="30" t="s">
        <v>60</v>
      </c>
      <c r="B19" s="64"/>
      <c r="C19" s="34" t="s">
        <v>39</v>
      </c>
    </row>
    <row r="20" spans="1:4" x14ac:dyDescent="0.2">
      <c r="A20" s="30" t="s">
        <v>40</v>
      </c>
      <c r="B20" s="64"/>
      <c r="C20" s="34" t="s">
        <v>41</v>
      </c>
    </row>
    <row r="21" spans="1:4" x14ac:dyDescent="0.2">
      <c r="B21" s="32" t="s">
        <v>44</v>
      </c>
    </row>
  </sheetData>
  <sheetProtection password="C97B" sheet="1" objects="1" scenarios="1"/>
  <mergeCells count="1">
    <mergeCell ref="B2:F2"/>
  </mergeCells>
  <phoneticPr fontId="7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sqref="A1:H1"/>
    </sheetView>
  </sheetViews>
  <sheetFormatPr defaultRowHeight="12.75" x14ac:dyDescent="0.2"/>
  <cols>
    <col min="1" max="2" width="9.42578125" customWidth="1"/>
    <col min="3" max="3" width="10.28515625" customWidth="1"/>
    <col min="4" max="4" width="30" customWidth="1"/>
    <col min="5" max="5" width="7.7109375" customWidth="1"/>
    <col min="6" max="6" width="11" customWidth="1"/>
    <col min="7" max="7" width="8.85546875" customWidth="1"/>
    <col min="8" max="8" width="8.7109375" customWidth="1"/>
  </cols>
  <sheetData>
    <row r="1" spans="1:10" x14ac:dyDescent="0.2">
      <c r="A1" s="145" t="s">
        <v>89</v>
      </c>
      <c r="B1" s="146"/>
      <c r="C1" s="146"/>
      <c r="D1" s="146"/>
      <c r="E1" s="146"/>
      <c r="F1" s="146"/>
      <c r="G1" s="146"/>
      <c r="H1" s="146"/>
    </row>
    <row r="2" spans="1:10" x14ac:dyDescent="0.2">
      <c r="A2" s="21"/>
      <c r="B2" s="22"/>
      <c r="C2" s="22"/>
      <c r="D2" s="22"/>
      <c r="E2" s="22"/>
      <c r="F2" s="22"/>
      <c r="G2" s="22"/>
      <c r="H2" s="22"/>
    </row>
    <row r="3" spans="1:10" s="53" customFormat="1" x14ac:dyDescent="0.2">
      <c r="A3" s="155" t="s">
        <v>54</v>
      </c>
      <c r="B3" s="156"/>
      <c r="C3" s="143"/>
      <c r="D3" s="157" t="str">
        <f>Blasting!G14</f>
        <v xml:space="preserve"> </v>
      </c>
      <c r="E3" s="158"/>
      <c r="F3" s="158"/>
      <c r="G3" s="158"/>
      <c r="H3" s="158"/>
      <c r="I3" s="158"/>
      <c r="J3" s="159"/>
    </row>
    <row r="4" spans="1:10" s="53" customFormat="1" x14ac:dyDescent="0.2">
      <c r="A4" s="160" t="s">
        <v>55</v>
      </c>
      <c r="B4" s="160"/>
      <c r="C4" s="160"/>
      <c r="D4" s="161" t="s">
        <v>53</v>
      </c>
      <c r="E4" s="162"/>
      <c r="F4" s="162"/>
      <c r="G4" s="162"/>
      <c r="H4" s="162"/>
      <c r="I4" s="162"/>
      <c r="J4" s="163"/>
    </row>
    <row r="5" spans="1:10" s="53" customFormat="1" x14ac:dyDescent="0.2">
      <c r="A5" s="164" t="s">
        <v>56</v>
      </c>
      <c r="B5" s="165"/>
      <c r="C5" s="166"/>
      <c r="D5" s="157" t="str">
        <f>IF(Blasting!A14="","",Blasting!A14)</f>
        <v/>
      </c>
      <c r="E5" s="158"/>
      <c r="F5" s="158"/>
      <c r="G5" s="158"/>
      <c r="H5" s="158"/>
      <c r="I5" s="158"/>
      <c r="J5" s="159"/>
    </row>
    <row r="6" spans="1:10" x14ac:dyDescent="0.2">
      <c r="A6" s="147" t="s">
        <v>3</v>
      </c>
      <c r="B6" s="148"/>
      <c r="C6" s="149"/>
      <c r="D6" s="150">
        <f>IF('Permit Limits'!B18&gt;0,'Permit Limits'!B18/1000,Blasting!D8/1000)</f>
        <v>0</v>
      </c>
      <c r="E6" s="151"/>
      <c r="F6" s="152" t="s">
        <v>26</v>
      </c>
      <c r="G6" s="153"/>
      <c r="H6" s="154"/>
      <c r="I6" s="147" t="s">
        <v>4</v>
      </c>
      <c r="J6" s="149"/>
    </row>
    <row r="7" spans="1:10" x14ac:dyDescent="0.2">
      <c r="A7" s="27"/>
      <c r="B7" s="27"/>
      <c r="C7" s="27"/>
      <c r="D7" s="28"/>
      <c r="E7" s="25"/>
      <c r="F7" s="23"/>
      <c r="G7" s="23"/>
      <c r="H7" s="23"/>
      <c r="I7" s="24"/>
      <c r="J7" s="24"/>
    </row>
    <row r="8" spans="1:10" x14ac:dyDescent="0.2">
      <c r="A8" s="141" t="s">
        <v>5</v>
      </c>
      <c r="B8" s="142"/>
      <c r="C8" s="142"/>
      <c r="D8" s="142"/>
      <c r="E8" s="142"/>
      <c r="F8" s="142"/>
      <c r="G8" s="142"/>
      <c r="H8" s="142"/>
      <c r="I8" s="142"/>
      <c r="J8" s="143"/>
    </row>
    <row r="9" spans="1:10" x14ac:dyDescent="0.2">
      <c r="A9" s="1">
        <v>14</v>
      </c>
      <c r="B9" s="1">
        <v>15</v>
      </c>
      <c r="C9" s="1">
        <v>16</v>
      </c>
      <c r="D9" s="1">
        <v>17</v>
      </c>
      <c r="E9" s="1">
        <v>18</v>
      </c>
      <c r="F9" s="1">
        <v>19</v>
      </c>
      <c r="G9" s="1">
        <v>20</v>
      </c>
      <c r="H9" s="1">
        <v>21</v>
      </c>
      <c r="I9" s="1">
        <v>22</v>
      </c>
      <c r="J9" s="1">
        <v>23</v>
      </c>
    </row>
    <row r="10" spans="1:10" ht="58.5" customHeight="1" x14ac:dyDescent="0.2">
      <c r="A10" s="16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</row>
    <row r="11" spans="1:10" x14ac:dyDescent="0.2">
      <c r="A11" s="17" t="s">
        <v>16</v>
      </c>
      <c r="B11" s="54" t="str">
        <f>Blasting!E14</f>
        <v xml:space="preserve"> </v>
      </c>
      <c r="C11" s="55" t="str">
        <f>IF(Blasting!B14="","","lbs/1000 lbs")</f>
        <v/>
      </c>
      <c r="D11" s="88" t="str">
        <f>IF(Blasting!E14&gt;0,Blasting!F14," ")</f>
        <v xml:space="preserve"> </v>
      </c>
      <c r="E11" s="56"/>
      <c r="F11" s="68" t="str">
        <f>IF(Blasting!B14="","",D6*B11)</f>
        <v/>
      </c>
      <c r="G11" s="56">
        <f>IF(Blasting!D9="",0,Blasting!D9)</f>
        <v>0</v>
      </c>
      <c r="H11" s="56"/>
      <c r="I11" s="68" t="str">
        <f>IF(Blasting!B14="","",IF('Permit Limits'!B7&gt;0,'Permit Limits'!B7,(IF(G11=0,"",F11*((100-G11)/100)))))</f>
        <v/>
      </c>
      <c r="J11" s="57" t="str">
        <f>IF(Blasting!$B$14="","",IF('Permit Limits'!C7&gt;0,'Permit Limits'!C7,IF('Permit Limits'!$B$19&gt;0,'Permit Limits'!$B$19/1000*B11*((100-G11)/100)/2000,IF('Permit Limits'!$B$20&gt;0,'Permit Limits'!$B$20*$D$6*B11*((100-G11)/100)/2000,IF('Permit Limits'!B7&gt;0,'Permit Limits'!B7*8760/2000,IF(G11=0,F11*8760/2000,I11*8760/2000))))))</f>
        <v/>
      </c>
    </row>
    <row r="12" spans="1:10" x14ac:dyDescent="0.2">
      <c r="A12" s="17" t="s">
        <v>17</v>
      </c>
      <c r="B12" s="54" t="str">
        <f>Blasting!D14</f>
        <v xml:space="preserve"> </v>
      </c>
      <c r="C12" s="55" t="str">
        <f>IF(Blasting!B14&gt;0,("lbs/1000 lbs"),(" "))</f>
        <v xml:space="preserve"> </v>
      </c>
      <c r="D12" s="88" t="str">
        <f>IF(Blasting!D14&gt;0,Blasting!F14," ")</f>
        <v xml:space="preserve"> </v>
      </c>
      <c r="E12" s="56"/>
      <c r="F12" s="68" t="str">
        <f>IF(Blasting!B14="","",D6*B12)</f>
        <v/>
      </c>
      <c r="G12" s="56">
        <f>IF(Blasting!D9="",0,Blasting!D9)</f>
        <v>0</v>
      </c>
      <c r="H12" s="56"/>
      <c r="I12" s="68" t="str">
        <f>IF(Blasting!B15="","",IF('Permit Limits'!B8&gt;0,'Permit Limits'!B8,(IF(G12=0,"",F12*((100-G12)/100)))))</f>
        <v/>
      </c>
      <c r="J12" s="57" t="str">
        <f>IF(Blasting!$B$14="","",IF('Permit Limits'!C8&gt;0,'Permit Limits'!C8,IF('Permit Limits'!$B$19&gt;0,'Permit Limits'!$B$19/1000*B12*((100-G12)/100)/2000,IF('Permit Limits'!$B$20&gt;0,'Permit Limits'!$B$20*$D$6*B12*((100-G12)/100)/2000,IF('Permit Limits'!B8&gt;0,'Permit Limits'!B8*8760/2000,IF(G12=0,F12*8760/2000,I12*8760/2000))))))</f>
        <v/>
      </c>
    </row>
    <row r="13" spans="1:10" x14ac:dyDescent="0.2">
      <c r="A13" s="17" t="s">
        <v>18</v>
      </c>
      <c r="B13" s="1"/>
      <c r="C13" s="11"/>
      <c r="D13" s="11"/>
      <c r="E13" s="4"/>
      <c r="F13" s="4"/>
      <c r="G13" s="4"/>
      <c r="H13" s="5"/>
      <c r="I13" s="4"/>
      <c r="J13" s="4"/>
    </row>
    <row r="14" spans="1:10" x14ac:dyDescent="0.2">
      <c r="A14" s="17" t="s">
        <v>19</v>
      </c>
      <c r="B14" s="1"/>
      <c r="C14" s="11"/>
      <c r="D14" s="11"/>
      <c r="E14" s="5"/>
      <c r="F14" s="4"/>
      <c r="G14" s="4"/>
      <c r="H14" s="5"/>
      <c r="I14" s="4"/>
      <c r="J14" s="4"/>
    </row>
    <row r="15" spans="1:10" x14ac:dyDescent="0.2">
      <c r="A15" s="17" t="s">
        <v>20</v>
      </c>
      <c r="B15" s="1"/>
      <c r="C15" s="11"/>
      <c r="D15" s="11"/>
      <c r="E15" s="5"/>
      <c r="F15" s="4"/>
      <c r="G15" s="4"/>
      <c r="H15" s="5"/>
      <c r="I15" s="4"/>
      <c r="J15" s="4"/>
    </row>
    <row r="16" spans="1:10" x14ac:dyDescent="0.2">
      <c r="A16" s="17" t="s">
        <v>21</v>
      </c>
      <c r="B16" s="1"/>
      <c r="C16" s="11"/>
      <c r="D16" s="11"/>
      <c r="E16" s="5"/>
      <c r="F16" s="4"/>
      <c r="G16" s="4"/>
      <c r="H16" s="5"/>
      <c r="I16" s="4"/>
      <c r="J16" s="4"/>
    </row>
    <row r="17" spans="1:10" x14ac:dyDescent="0.2">
      <c r="A17" s="17" t="s">
        <v>22</v>
      </c>
      <c r="B17" s="1"/>
      <c r="C17" s="11"/>
      <c r="D17" s="11"/>
      <c r="E17" s="5"/>
      <c r="F17" s="4"/>
      <c r="G17" s="4"/>
      <c r="H17" s="5"/>
      <c r="I17" s="4"/>
      <c r="J17" s="4"/>
    </row>
    <row r="18" spans="1:10" x14ac:dyDescent="0.2">
      <c r="A18" s="17" t="s">
        <v>23</v>
      </c>
      <c r="B18" s="1"/>
      <c r="C18" s="11"/>
      <c r="D18" s="11"/>
      <c r="E18" s="5"/>
      <c r="F18" s="4"/>
      <c r="G18" s="4"/>
      <c r="H18" s="5"/>
      <c r="I18" s="4"/>
      <c r="J18" s="4"/>
    </row>
    <row r="19" spans="1:10" x14ac:dyDescent="0.2">
      <c r="A19" s="141" t="s">
        <v>24</v>
      </c>
      <c r="B19" s="142"/>
      <c r="C19" s="142"/>
      <c r="D19" s="142"/>
      <c r="E19" s="142"/>
      <c r="F19" s="142"/>
      <c r="G19" s="142"/>
      <c r="H19" s="142"/>
      <c r="I19" s="142"/>
      <c r="J19" s="144"/>
    </row>
    <row r="20" spans="1:10" ht="14.25" customHeight="1" x14ac:dyDescent="0.2">
      <c r="A20" s="20"/>
      <c r="B20" s="13"/>
      <c r="C20" s="14"/>
      <c r="D20" s="14"/>
      <c r="E20" s="5"/>
      <c r="F20" s="4"/>
      <c r="G20" s="4"/>
      <c r="H20" s="5"/>
      <c r="I20" s="4"/>
      <c r="J20" s="29"/>
    </row>
    <row r="21" spans="1:10" x14ac:dyDescent="0.2">
      <c r="A21" s="20"/>
      <c r="B21" s="13"/>
      <c r="C21" s="14"/>
      <c r="D21" s="14"/>
      <c r="E21" s="5"/>
      <c r="F21" s="4"/>
      <c r="G21" s="4"/>
      <c r="H21" s="5"/>
      <c r="I21" s="4"/>
      <c r="J21" s="29"/>
    </row>
    <row r="22" spans="1:10" x14ac:dyDescent="0.2">
      <c r="A22" s="20"/>
      <c r="B22" s="13"/>
      <c r="C22" s="14"/>
      <c r="D22" s="14"/>
      <c r="E22" s="5"/>
      <c r="F22" s="4"/>
      <c r="G22" s="4"/>
      <c r="H22" s="5"/>
      <c r="I22" s="4"/>
      <c r="J22" s="29"/>
    </row>
    <row r="23" spans="1:10" ht="14.25" customHeight="1" x14ac:dyDescent="0.2">
      <c r="A23" s="20"/>
      <c r="B23" s="13"/>
      <c r="C23" s="14"/>
      <c r="D23" s="14"/>
      <c r="E23" s="5"/>
      <c r="F23" s="4"/>
      <c r="G23" s="4"/>
      <c r="H23" s="5"/>
      <c r="I23" s="4"/>
      <c r="J23" s="29"/>
    </row>
    <row r="24" spans="1:10" x14ac:dyDescent="0.2">
      <c r="A24" s="12"/>
      <c r="B24" s="13"/>
      <c r="C24" s="14"/>
      <c r="D24" s="14"/>
      <c r="E24" s="5"/>
      <c r="F24" s="4"/>
      <c r="G24" s="4"/>
      <c r="H24" s="5"/>
      <c r="I24" s="4"/>
      <c r="J24" s="4"/>
    </row>
    <row r="25" spans="1:10" x14ac:dyDescent="0.2">
      <c r="A25" s="12"/>
      <c r="B25" s="13"/>
      <c r="C25" s="14"/>
      <c r="D25" s="14"/>
      <c r="E25" s="5"/>
      <c r="F25" s="4"/>
      <c r="G25" s="4"/>
      <c r="H25" s="5"/>
      <c r="I25" s="4"/>
      <c r="J25" s="4"/>
    </row>
  </sheetData>
  <sheetProtection algorithmName="SHA-512" hashValue="2clHw/yqiAi2+LLKo1MD38A4sWfYaH4VawQx1MboQTJS1IPGzzqK8ab+y1coFxA51eybHnIbYo7JW1FpraKCQg==" saltValue="Ha2+piDVUhP663PosZ/dqQ==" spinCount="100000" sheet="1" objects="1" scenarios="1"/>
  <mergeCells count="13">
    <mergeCell ref="A8:J8"/>
    <mergeCell ref="A19:J19"/>
    <mergeCell ref="A1:H1"/>
    <mergeCell ref="A6:C6"/>
    <mergeCell ref="D6:E6"/>
    <mergeCell ref="F6:H6"/>
    <mergeCell ref="A3:C3"/>
    <mergeCell ref="D3:J3"/>
    <mergeCell ref="A4:C4"/>
    <mergeCell ref="D4:J4"/>
    <mergeCell ref="A5:C5"/>
    <mergeCell ref="D5:J5"/>
    <mergeCell ref="I6:J6"/>
  </mergeCells>
  <phoneticPr fontId="7" type="noConversion"/>
  <pageMargins left="0.5" right="0.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/>
  </sheetViews>
  <sheetFormatPr defaultRowHeight="12.75" x14ac:dyDescent="0.2"/>
  <cols>
    <col min="2" max="2" width="9" customWidth="1"/>
    <col min="3" max="3" width="10.85546875" customWidth="1"/>
    <col min="4" max="4" width="21.28515625" customWidth="1"/>
    <col min="5" max="5" width="6.7109375" customWidth="1"/>
    <col min="6" max="6" width="19.7109375" customWidth="1"/>
    <col min="8" max="8" width="12" customWidth="1"/>
  </cols>
  <sheetData>
    <row r="1" spans="1:9" x14ac:dyDescent="0.2">
      <c r="A1" s="124" t="s">
        <v>91</v>
      </c>
      <c r="B1" s="73"/>
      <c r="C1" s="73"/>
      <c r="D1" s="73"/>
      <c r="E1" s="73"/>
      <c r="F1" s="73"/>
      <c r="G1" s="73"/>
    </row>
    <row r="2" spans="1:9" x14ac:dyDescent="0.2">
      <c r="A2" s="21"/>
      <c r="B2" s="22"/>
      <c r="C2" s="73"/>
      <c r="D2" s="73"/>
      <c r="E2" s="73"/>
      <c r="F2" s="73"/>
      <c r="G2" s="73"/>
      <c r="H2" s="58"/>
    </row>
    <row r="3" spans="1:9" x14ac:dyDescent="0.2">
      <c r="A3" s="74" t="s">
        <v>93</v>
      </c>
      <c r="B3" s="27"/>
      <c r="C3" s="97" t="str">
        <f>Blasting!G14</f>
        <v xml:space="preserve"> </v>
      </c>
      <c r="D3" s="125"/>
      <c r="E3" s="73"/>
      <c r="F3" s="73"/>
      <c r="G3" s="73"/>
      <c r="H3" s="58"/>
      <c r="I3" s="58"/>
    </row>
    <row r="4" spans="1:9" x14ac:dyDescent="0.2">
      <c r="A4" s="135" t="s">
        <v>94</v>
      </c>
      <c r="B4" s="98"/>
      <c r="C4" s="98"/>
      <c r="D4" s="167" t="s">
        <v>53</v>
      </c>
      <c r="E4" s="168"/>
      <c r="F4" s="168"/>
      <c r="G4" s="168"/>
      <c r="H4" s="169"/>
      <c r="I4" s="58"/>
    </row>
    <row r="5" spans="1:9" x14ac:dyDescent="0.2">
      <c r="A5" s="135" t="s">
        <v>95</v>
      </c>
      <c r="B5" s="136"/>
      <c r="C5" s="134"/>
      <c r="D5" s="170" t="str">
        <f>IF(Blasting!B14&gt;0,Blasting!B14/1000,IF(Blasting!C14&gt;0,Blasting!C14*Blasting!D8/1000," "))</f>
        <v xml:space="preserve"> </v>
      </c>
      <c r="E5" s="171"/>
      <c r="F5" s="135" t="s">
        <v>96</v>
      </c>
      <c r="G5" s="137" t="s">
        <v>26</v>
      </c>
      <c r="H5" s="169"/>
    </row>
    <row r="6" spans="1:9" x14ac:dyDescent="0.2">
      <c r="A6" s="94" t="s">
        <v>97</v>
      </c>
      <c r="B6" s="95"/>
      <c r="C6" s="126" t="str">
        <f>IF(Blasting!A14="","",Blasting!A14)</f>
        <v/>
      </c>
      <c r="D6" s="127"/>
      <c r="E6" s="128"/>
      <c r="F6" s="128"/>
      <c r="G6" s="128"/>
      <c r="H6" s="128"/>
    </row>
    <row r="7" spans="1:9" x14ac:dyDescent="0.2">
      <c r="A7" s="27"/>
      <c r="B7" s="27"/>
      <c r="C7" s="27"/>
      <c r="D7" s="28"/>
      <c r="E7" s="26"/>
      <c r="F7" s="27"/>
      <c r="G7" s="24"/>
      <c r="H7" s="25"/>
    </row>
    <row r="8" spans="1:9" x14ac:dyDescent="0.2">
      <c r="B8" s="96"/>
      <c r="C8" s="96"/>
      <c r="D8" s="96"/>
      <c r="E8" s="129" t="s">
        <v>5</v>
      </c>
      <c r="F8" s="96"/>
      <c r="G8" s="96"/>
      <c r="H8" s="96"/>
    </row>
    <row r="9" spans="1:9" x14ac:dyDescent="0.2">
      <c r="A9" s="15">
        <v>25</v>
      </c>
      <c r="B9" s="15">
        <v>26</v>
      </c>
      <c r="C9" s="15">
        <v>27</v>
      </c>
      <c r="D9" s="15">
        <v>28</v>
      </c>
      <c r="E9" s="15">
        <v>29</v>
      </c>
      <c r="F9" s="99">
        <v>30</v>
      </c>
      <c r="G9" s="15">
        <v>31</v>
      </c>
      <c r="H9" s="99">
        <v>32</v>
      </c>
    </row>
    <row r="10" spans="1:9" ht="33.75" x14ac:dyDescent="0.2">
      <c r="A10" s="16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00" t="s">
        <v>12</v>
      </c>
      <c r="G10" s="16" t="s">
        <v>13</v>
      </c>
      <c r="H10" s="100" t="s">
        <v>25</v>
      </c>
    </row>
    <row r="11" spans="1:9" x14ac:dyDescent="0.2">
      <c r="A11" s="17" t="s">
        <v>16</v>
      </c>
      <c r="B11" s="60" t="str">
        <f>Blasting!E14</f>
        <v xml:space="preserve"> </v>
      </c>
      <c r="C11" s="54" t="s">
        <v>90</v>
      </c>
      <c r="D11" s="61" t="str">
        <f>IF(Blasting!E14&gt;0,Blasting!F14," ")</f>
        <v xml:space="preserve"> </v>
      </c>
      <c r="E11" s="54"/>
      <c r="F11" s="101">
        <f>IF(Blasting!D9="",0,Blasting!D9)</f>
        <v>0</v>
      </c>
      <c r="G11" s="54"/>
      <c r="H11" s="102" t="e">
        <f>IF(Blasting!D14&gt;0,D5*B11*((100-F11)/100)/2000,"")</f>
        <v>#VALUE!</v>
      </c>
    </row>
    <row r="12" spans="1:9" x14ac:dyDescent="0.2">
      <c r="A12" s="17" t="s">
        <v>17</v>
      </c>
      <c r="B12" s="60" t="str">
        <f>Blasting!D14</f>
        <v xml:space="preserve"> </v>
      </c>
      <c r="C12" s="101" t="s">
        <v>90</v>
      </c>
      <c r="D12" s="61" t="str">
        <f>IF(Blasting!D14&gt;0,Blasting!F14," ")</f>
        <v xml:space="preserve"> </v>
      </c>
      <c r="E12" s="54"/>
      <c r="F12" s="101">
        <f>IF(Blasting!D9="",0,Blasting!D9)</f>
        <v>0</v>
      </c>
      <c r="G12" s="54"/>
      <c r="H12" s="102" t="e">
        <f>IF(Blasting!D14&gt;0,D5*B12*((100-F12)/100)/2000," ")</f>
        <v>#VALUE!</v>
      </c>
    </row>
    <row r="13" spans="1:9" x14ac:dyDescent="0.2">
      <c r="A13" s="17" t="s">
        <v>18</v>
      </c>
      <c r="B13" s="6"/>
      <c r="C13" s="7"/>
      <c r="D13" s="2"/>
      <c r="E13" s="8"/>
      <c r="F13" s="103"/>
      <c r="G13" s="9"/>
      <c r="H13" s="103"/>
    </row>
    <row r="14" spans="1:9" x14ac:dyDescent="0.2">
      <c r="A14" s="17" t="s">
        <v>19</v>
      </c>
      <c r="B14" s="6"/>
      <c r="C14" s="7"/>
      <c r="D14" s="2"/>
      <c r="E14" s="10"/>
      <c r="F14" s="103"/>
      <c r="G14" s="9"/>
      <c r="H14" s="103"/>
    </row>
    <row r="15" spans="1:9" x14ac:dyDescent="0.2">
      <c r="A15" s="17" t="s">
        <v>20</v>
      </c>
      <c r="B15" s="6"/>
      <c r="C15" s="7"/>
      <c r="D15" s="2"/>
      <c r="E15" s="10"/>
      <c r="F15" s="103"/>
      <c r="G15" s="9"/>
      <c r="H15" s="103"/>
    </row>
    <row r="16" spans="1:9" x14ac:dyDescent="0.2">
      <c r="A16" s="17" t="s">
        <v>21</v>
      </c>
      <c r="B16" s="6"/>
      <c r="C16" s="7"/>
      <c r="D16" s="2"/>
      <c r="E16" s="10"/>
      <c r="F16" s="103"/>
      <c r="G16" s="9"/>
      <c r="H16" s="103"/>
    </row>
    <row r="17" spans="1:8" x14ac:dyDescent="0.2">
      <c r="A17" s="17" t="s">
        <v>22</v>
      </c>
      <c r="B17" s="6"/>
      <c r="C17" s="7"/>
      <c r="D17" s="2"/>
      <c r="E17" s="10"/>
      <c r="F17" s="103"/>
      <c r="G17" s="9"/>
      <c r="H17" s="103"/>
    </row>
    <row r="18" spans="1:8" x14ac:dyDescent="0.2">
      <c r="A18" s="18" t="s">
        <v>23</v>
      </c>
      <c r="B18" s="6"/>
      <c r="C18" s="7"/>
      <c r="D18" s="2"/>
      <c r="E18" s="10"/>
      <c r="F18" s="103"/>
      <c r="G18" s="9"/>
      <c r="H18" s="103"/>
    </row>
    <row r="19" spans="1:8" x14ac:dyDescent="0.2">
      <c r="A19" s="130" t="s">
        <v>98</v>
      </c>
      <c r="B19" s="131"/>
      <c r="C19" s="131"/>
      <c r="D19" s="131"/>
      <c r="E19" s="131"/>
      <c r="F19" s="131"/>
      <c r="G19" s="131"/>
      <c r="H19" s="132"/>
    </row>
    <row r="20" spans="1:8" ht="21.75" customHeight="1" x14ac:dyDescent="0.2">
      <c r="A20" s="19"/>
      <c r="B20" s="6"/>
      <c r="C20" s="7"/>
      <c r="D20" s="2"/>
      <c r="E20" s="10"/>
      <c r="F20" s="103"/>
      <c r="G20" s="9"/>
      <c r="H20" s="104"/>
    </row>
    <row r="21" spans="1:8" x14ac:dyDescent="0.2">
      <c r="A21" s="19"/>
      <c r="B21" s="6"/>
      <c r="C21" s="7"/>
      <c r="D21" s="2"/>
      <c r="E21" s="10"/>
      <c r="F21" s="103"/>
      <c r="G21" s="9"/>
      <c r="H21" s="104"/>
    </row>
    <row r="22" spans="1:8" ht="15" customHeight="1" x14ac:dyDescent="0.2">
      <c r="A22" s="19"/>
      <c r="B22" s="6"/>
      <c r="C22" s="7"/>
      <c r="D22" s="2"/>
      <c r="E22" s="10"/>
      <c r="F22" s="103"/>
      <c r="G22" s="9"/>
      <c r="H22" s="104"/>
    </row>
    <row r="23" spans="1:8" ht="15.75" customHeight="1" x14ac:dyDescent="0.2">
      <c r="A23" s="19"/>
      <c r="B23" s="6"/>
      <c r="C23" s="7"/>
      <c r="D23" s="2"/>
      <c r="E23" s="10"/>
      <c r="F23" s="103"/>
      <c r="G23" s="9"/>
      <c r="H23" s="104"/>
    </row>
    <row r="24" spans="1:8" x14ac:dyDescent="0.2">
      <c r="A24" s="3"/>
      <c r="B24" s="6"/>
      <c r="C24" s="7"/>
      <c r="D24" s="2"/>
      <c r="E24" s="10"/>
      <c r="F24" s="103"/>
      <c r="G24" s="9"/>
      <c r="H24" s="103"/>
    </row>
    <row r="25" spans="1:8" x14ac:dyDescent="0.2">
      <c r="A25" s="3"/>
      <c r="B25" s="6"/>
      <c r="C25" s="7"/>
      <c r="D25" s="2"/>
      <c r="E25" s="10"/>
      <c r="F25" s="103"/>
      <c r="G25" s="9"/>
      <c r="H25" s="103"/>
    </row>
  </sheetData>
  <sheetProtection algorithmName="SHA-512" hashValue="3/rL0CSpzCUm/5s6rZx1gedxVpqAWXVQct7t8mxVSz5YDcacSeGQXlYkWzxBL5Tr5oCe2OExVpdCNrRrtvq5xA==" saltValue="3ZdkE3ivbNrpsBkpB+Tk0w==" spinCount="100000" sheet="1" objects="1" scenarios="1"/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Blasting</vt:lpstr>
      <vt:lpstr>Permit Limits</vt:lpstr>
      <vt:lpstr>INV-3</vt:lpstr>
      <vt:lpstr>INV-4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Jennifer L Wittenburg</cp:lastModifiedBy>
  <cp:lastPrinted>2010-11-18T15:13:55Z</cp:lastPrinted>
  <dcterms:created xsi:type="dcterms:W3CDTF">1999-10-20T15:39:50Z</dcterms:created>
  <dcterms:modified xsi:type="dcterms:W3CDTF">2020-09-01T20:51:31Z</dcterms:modified>
</cp:coreProperties>
</file>